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57_WŁÓKIENNICZA 1\057_03_WYKONAWCZY\057-03-PW-ARCHI\057-PW-ZESTAWIENIA\"/>
    </mc:Choice>
  </mc:AlternateContent>
  <xr:revisionPtr revIDLastSave="0" documentId="13_ncr:1_{18E8C632-5357-4F02-8312-C6C5D51C41CA}" xr6:coauthVersionLast="47" xr6:coauthVersionMax="47" xr10:uidLastSave="{00000000-0000-0000-0000-000000000000}"/>
  <bookViews>
    <workbookView xWindow="28680" yWindow="-120" windowWidth="29040" windowHeight="15840" xr2:uid="{6B539300-EF90-4141-8553-DA1C2F7250F3}"/>
  </bookViews>
  <sheets>
    <sheet name="stropy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5" i="8" l="1"/>
  <c r="F304" i="8"/>
  <c r="F302" i="8"/>
  <c r="F300" i="8"/>
  <c r="F306" i="8" s="1"/>
  <c r="E315" i="8" s="1"/>
  <c r="F317" i="8" s="1"/>
  <c r="F279" i="8"/>
  <c r="F278" i="8"/>
  <c r="F276" i="8"/>
  <c r="N254" i="8"/>
  <c r="N255" i="8"/>
  <c r="N253" i="8"/>
  <c r="N252" i="8"/>
  <c r="F255" i="8"/>
  <c r="F254" i="8"/>
  <c r="F253" i="8"/>
  <c r="F252" i="8"/>
  <c r="W175" i="8"/>
  <c r="O175" i="8"/>
  <c r="G198" i="8"/>
  <c r="W221" i="8"/>
  <c r="O221" i="8"/>
  <c r="G221" i="8"/>
  <c r="G175" i="8"/>
  <c r="G150" i="8"/>
  <c r="O118" i="8"/>
  <c r="G118" i="8"/>
  <c r="W87" i="8"/>
  <c r="O87" i="8"/>
  <c r="G87" i="8"/>
  <c r="F203" i="8"/>
  <c r="V181" i="8"/>
  <c r="F202" i="8"/>
  <c r="V180" i="8"/>
  <c r="V179" i="8"/>
  <c r="V228" i="8"/>
  <c r="N228" i="8"/>
  <c r="F228" i="8"/>
  <c r="V227" i="8"/>
  <c r="N227" i="8"/>
  <c r="F227" i="8"/>
  <c r="N181" i="8"/>
  <c r="V226" i="8"/>
  <c r="N226" i="8"/>
  <c r="F226" i="8"/>
  <c r="N180" i="8"/>
  <c r="V225" i="8"/>
  <c r="N225" i="8"/>
  <c r="F225" i="8"/>
  <c r="N179" i="8"/>
  <c r="AW156" i="8"/>
  <c r="F156" i="8"/>
  <c r="AW206" i="8"/>
  <c r="F181" i="8"/>
  <c r="AW155" i="8"/>
  <c r="F155" i="8"/>
  <c r="AW205" i="8"/>
  <c r="F180" i="8"/>
  <c r="AW154" i="8"/>
  <c r="F154" i="8"/>
  <c r="AW204" i="8"/>
  <c r="F179" i="8"/>
  <c r="F127" i="8"/>
  <c r="F128" i="8"/>
  <c r="F124" i="8"/>
  <c r="N128" i="8"/>
  <c r="N127" i="8"/>
  <c r="F131" i="8"/>
  <c r="F129" i="8"/>
  <c r="F123" i="8"/>
  <c r="F122" i="8"/>
  <c r="N130" i="8"/>
  <c r="N124" i="8"/>
  <c r="N123" i="8"/>
  <c r="N122" i="8"/>
  <c r="N95" i="8"/>
  <c r="N94" i="8"/>
  <c r="N93" i="8"/>
  <c r="N92" i="8"/>
  <c r="N91" i="8"/>
  <c r="F95" i="8"/>
  <c r="F94" i="8"/>
  <c r="F93" i="8"/>
  <c r="F92" i="8"/>
  <c r="F91" i="8"/>
  <c r="V95" i="8"/>
  <c r="V94" i="8"/>
  <c r="V93" i="8"/>
  <c r="V92" i="8"/>
  <c r="V91" i="8"/>
  <c r="G57" i="8"/>
  <c r="F68" i="8"/>
  <c r="F67" i="8"/>
  <c r="F66" i="8"/>
  <c r="F65" i="8"/>
  <c r="F64" i="8"/>
  <c r="F62" i="8"/>
  <c r="F61" i="8"/>
  <c r="N38" i="8"/>
  <c r="N37" i="8"/>
  <c r="N36" i="8"/>
  <c r="N34" i="8"/>
  <c r="N33" i="8"/>
  <c r="O29" i="8"/>
  <c r="O3" i="8"/>
  <c r="N12" i="8"/>
  <c r="N11" i="8"/>
  <c r="N10" i="8"/>
  <c r="N8" i="8"/>
  <c r="N7" i="8"/>
  <c r="G29" i="8"/>
  <c r="F38" i="8"/>
  <c r="F37" i="8"/>
  <c r="F36" i="8"/>
  <c r="F34" i="8"/>
  <c r="F33" i="8"/>
  <c r="G3" i="8"/>
  <c r="F11" i="8"/>
  <c r="F10" i="8"/>
  <c r="F8" i="8"/>
  <c r="F7" i="8"/>
  <c r="F256" i="8" l="1"/>
  <c r="E265" i="8" s="1"/>
  <c r="F267" i="8" s="1"/>
  <c r="F280" i="8"/>
  <c r="E289" i="8" s="1"/>
  <c r="F291" i="8" s="1"/>
  <c r="N256" i="8"/>
  <c r="M265" i="8" s="1"/>
  <c r="N268" i="8" s="1"/>
  <c r="V182" i="8"/>
  <c r="U191" i="8" s="1"/>
  <c r="V193" i="8" s="1"/>
  <c r="N182" i="8"/>
  <c r="M191" i="8" s="1"/>
  <c r="N193" i="8" s="1"/>
  <c r="F204" i="8"/>
  <c r="E213" i="8" s="1"/>
  <c r="F215" i="8" s="1"/>
  <c r="AW157" i="8"/>
  <c r="AV166" i="8" s="1"/>
  <c r="AV169" i="8" s="1"/>
  <c r="V229" i="8"/>
  <c r="V238" i="8" s="1"/>
  <c r="V240" i="8" s="1"/>
  <c r="F229" i="8"/>
  <c r="F238" i="8" s="1"/>
  <c r="F240" i="8" s="1"/>
  <c r="AW207" i="8"/>
  <c r="AV216" i="8" s="1"/>
  <c r="N229" i="8"/>
  <c r="N238" i="8" s="1"/>
  <c r="N240" i="8" s="1"/>
  <c r="F182" i="8"/>
  <c r="E191" i="8" s="1"/>
  <c r="F193" i="8" s="1"/>
  <c r="F157" i="8"/>
  <c r="E166" i="8" s="1"/>
  <c r="F168" i="8" s="1"/>
  <c r="N132" i="8"/>
  <c r="M141" i="8" s="1"/>
  <c r="N143" i="8" s="1"/>
  <c r="F69" i="8"/>
  <c r="E78" i="8" s="1"/>
  <c r="F80" i="8" s="1"/>
  <c r="N39" i="8"/>
  <c r="M48" i="8" s="1"/>
  <c r="N50" i="8" s="1"/>
  <c r="F132" i="8"/>
  <c r="E141" i="8" s="1"/>
  <c r="F143" i="8" s="1"/>
  <c r="N96" i="8"/>
  <c r="M105" i="8" s="1"/>
  <c r="N107" i="8" s="1"/>
  <c r="N13" i="8"/>
  <c r="M22" i="8" s="1"/>
  <c r="N24" i="8" s="1"/>
  <c r="F96" i="8"/>
  <c r="E105" i="8" s="1"/>
  <c r="F107" i="8" s="1"/>
  <c r="V96" i="8"/>
  <c r="U105" i="8" s="1"/>
  <c r="V107" i="8" s="1"/>
  <c r="F39" i="8"/>
  <c r="E48" i="8" s="1"/>
  <c r="F50" i="8" s="1"/>
  <c r="F13" i="8"/>
  <c r="E22" i="8" s="1"/>
  <c r="F24" i="8" s="1"/>
</calcChain>
</file>

<file path=xl/sharedStrings.xml><?xml version="1.0" encoding="utf-8"?>
<sst xmlns="http://schemas.openxmlformats.org/spreadsheetml/2006/main" count="771" uniqueCount="111">
  <si>
    <t>Zestawienie warstw:</t>
  </si>
  <si>
    <t>Warstwa</t>
  </si>
  <si>
    <t>d</t>
  </si>
  <si>
    <t>λ</t>
  </si>
  <si>
    <t>R</t>
  </si>
  <si>
    <t>[-]</t>
  </si>
  <si>
    <t>[m]</t>
  </si>
  <si>
    <t>[W/mK]</t>
  </si>
  <si>
    <t>Opór przejmowania ciepła na powierzchni wewnętrznej:</t>
  </si>
  <si>
    <t>Opór przejmowania ciepła na powierzchni zewnętrznej:</t>
  </si>
  <si>
    <t>Całkowity opór cieplny:</t>
  </si>
  <si>
    <t>Współczynnik przenikania ciepła:</t>
  </si>
  <si>
    <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K/W]</t>
    </r>
  </si>
  <si>
    <r>
      <t>∑R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=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</si>
  <si>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si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</si>
  <si>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se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</si>
  <si>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ść</t>
    </r>
    <r>
      <rPr>
        <sz val="11"/>
        <color theme="1"/>
        <rFont val="Calibri"/>
        <family val="2"/>
        <charset val="238"/>
        <scheme val="minor"/>
      </rPr>
      <t>=R</t>
    </r>
    <r>
      <rPr>
        <vertAlign val="subscript"/>
        <sz val="11"/>
        <color theme="1"/>
        <rFont val="Calibri"/>
        <family val="2"/>
        <charset val="238"/>
        <scheme val="minor"/>
      </rPr>
      <t>si</t>
    </r>
    <r>
      <rPr>
        <sz val="11"/>
        <color theme="1"/>
        <rFont val="Calibri"/>
        <family val="2"/>
        <charset val="238"/>
        <scheme val="minor"/>
      </rPr>
      <t xml:space="preserve"> + ∑R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 xml:space="preserve"> + R</t>
    </r>
    <r>
      <rPr>
        <vertAlign val="subscript"/>
        <sz val="11"/>
        <color theme="1"/>
        <rFont val="Calibri"/>
        <family val="2"/>
        <charset val="238"/>
        <scheme val="minor"/>
      </rPr>
      <t>se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</si>
  <si>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U</t>
    </r>
    <r>
      <rPr>
        <vertAlign val="subscript"/>
        <sz val="11"/>
        <color theme="1"/>
        <rFont val="Calibri"/>
        <family val="2"/>
        <charset val="238"/>
        <scheme val="minor"/>
      </rPr>
      <t>ść</t>
    </r>
    <r>
      <rPr>
        <sz val="11"/>
        <color theme="1"/>
        <rFont val="Calibri"/>
        <family val="2"/>
        <charset val="238"/>
        <scheme val="minor"/>
      </rPr>
      <t>=</t>
    </r>
  </si>
  <si>
    <r>
      <t>[W/m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K]</t>
    </r>
  </si>
  <si>
    <t>wełna mineralna</t>
  </si>
  <si>
    <t>MAKS</t>
  </si>
  <si>
    <t>warstwa wykończeniowa</t>
  </si>
  <si>
    <t>mur z cegły ceramicznej pełnej</t>
  </si>
  <si>
    <t>tynk cementowo-wapienny</t>
  </si>
  <si>
    <t>SZ1</t>
  </si>
  <si>
    <t>ŚCIANA ZEWNĘTRZNA BEZ TERMOIZOLACJI</t>
  </si>
  <si>
    <t>tynk mineralny</t>
  </si>
  <si>
    <t>ODSTĘPSTWO</t>
  </si>
  <si>
    <t>ŚCIANA ZEWNĘTRZNA PRZY BUDYNKU SĄSIEDNIM</t>
  </si>
  <si>
    <t>tynk izolacyjny</t>
  </si>
  <si>
    <t>mur z pustaka ceramicznego</t>
  </si>
  <si>
    <t>tynk cem-wap</t>
  </si>
  <si>
    <t>bloczek izolacyjny Multipor</t>
  </si>
  <si>
    <t>ŚCIANA ZEWNĘTRZNA PRZEJAZD BRAMNY
(TYNK IZOLACYJNY OBUSTRONNIE)</t>
  </si>
  <si>
    <t>ŚCIANA ZEWNĘTRZNA PRZEJAZD BRAMNY
(BLOCZKI IZOLACYJNE MULTIPOR OD WEWNĄTRZ)</t>
  </si>
  <si>
    <t>ŚCIANA ZEWNĘTRZNA - BUDYNEK FRONTOWY - PARTER
(TYNK IZOLACYJNY OBUSTRONNIE)</t>
  </si>
  <si>
    <t>ŚCIANA ZEWNĘTRZNA - BUDYNEK FRONTOWY - 1 I 2 PIĘTRO
(TYNK IZOLACYJNY OBUSTRONNIE)</t>
  </si>
  <si>
    <t>ŚCIANA ZEWNĘTRZNA - BUDYNEK FRONTOWY - 3 PIĘTRO
(TYNK IZOLACYJNY OBUSTRONNIE)</t>
  </si>
  <si>
    <t>ŚCIANA ZEWNĘTRZNA - OFICYNA - ISTNIEJĄCA - PARTER</t>
  </si>
  <si>
    <t>ŚCIANA ZEWNĘTRZNA - OFICYNA - GARAŻE - PROJEKROWANA</t>
  </si>
  <si>
    <t>ŚCIANA ZEWNĘTRZNA - OFICYNA - PROJEKTOWANA</t>
  </si>
  <si>
    <t>ŚCIANA WEWNĘTRZNA - OD KLATKI - OŚ 4*</t>
  </si>
  <si>
    <t>wełna mineralna w płytach</t>
  </si>
  <si>
    <t>D01</t>
  </si>
  <si>
    <t>deskowanie pełne [NRO]</t>
  </si>
  <si>
    <t>kontrłaty [NRO]</t>
  </si>
  <si>
    <t>szczelina powietrzna między kontrłatami</t>
  </si>
  <si>
    <t>pomijalne</t>
  </si>
  <si>
    <t>folia paroprzepuszczalna</t>
  </si>
  <si>
    <t>krokwie [NRO]</t>
  </si>
  <si>
    <t>folia paroizolacyjna</t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</si>
  <si>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st</t>
    </r>
    <r>
      <rPr>
        <sz val="11"/>
        <color theme="1"/>
        <rFont val="Calibri"/>
        <family val="2"/>
        <charset val="238"/>
        <scheme val="minor"/>
      </rPr>
      <t>=R</t>
    </r>
    <r>
      <rPr>
        <vertAlign val="subscript"/>
        <sz val="11"/>
        <color theme="1"/>
        <rFont val="Calibri"/>
        <family val="2"/>
        <charset val="238"/>
        <scheme val="minor"/>
      </rPr>
      <t>si</t>
    </r>
    <r>
      <rPr>
        <sz val="11"/>
        <color theme="1"/>
        <rFont val="Calibri"/>
        <family val="2"/>
        <charset val="238"/>
        <scheme val="minor"/>
      </rPr>
      <t xml:space="preserve"> + ∑R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 xml:space="preserve"> + R</t>
    </r>
    <r>
      <rPr>
        <vertAlign val="subscript"/>
        <sz val="11"/>
        <color theme="1"/>
        <rFont val="Calibri"/>
        <family val="2"/>
        <charset val="238"/>
        <scheme val="minor"/>
      </rPr>
      <t>se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</si>
  <si>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U</t>
    </r>
    <r>
      <rPr>
        <vertAlign val="subscript"/>
        <sz val="11"/>
        <color theme="1"/>
        <rFont val="Calibri"/>
        <family val="2"/>
        <charset val="238"/>
        <scheme val="minor"/>
      </rPr>
      <t>st</t>
    </r>
    <r>
      <rPr>
        <sz val="11"/>
        <color theme="1"/>
        <rFont val="Calibri"/>
        <family val="2"/>
        <charset val="238"/>
        <scheme val="minor"/>
      </rPr>
      <t>=</t>
    </r>
  </si>
  <si>
    <t>obudowa systemowa z GK do EI 30</t>
  </si>
  <si>
    <t>DACH - OGRZEWANE PODDASZE UŻYTKOWE - KOMÓRKI</t>
  </si>
  <si>
    <t>DACH - OGRZEWANE PODDASZE UŻYTKOWE - MIESZKALNE</t>
  </si>
  <si>
    <t>wylewka betonowa zbrojona</t>
  </si>
  <si>
    <t>styropian EPS</t>
  </si>
  <si>
    <t>wylewka betonowa</t>
  </si>
  <si>
    <t>podsypka piaskowa</t>
  </si>
  <si>
    <t>warstwa wykończeniowa poza zakresem</t>
  </si>
  <si>
    <t>-</t>
  </si>
  <si>
    <t>PODŁOGA NA GRUNCIE - OGRZEWANA - LOKALE USŁUGOWE</t>
  </si>
  <si>
    <t>PODŁOGA NA GRUNCIE - OGRZEWANA - KLATKI SCHODOWE</t>
  </si>
  <si>
    <t>PODŁOGA NA GRUNCIE - OGRZEWANA - MIESZKANIA</t>
  </si>
  <si>
    <t>izolacja przeciwwilgociowa</t>
  </si>
  <si>
    <t>STROP ODCINKOWY CEGLANY NAD PRZEJAZDEM BRAMNYM</t>
  </si>
  <si>
    <t>płyty OSB/ deskowanie</t>
  </si>
  <si>
    <t>belki stropowe drewniane</t>
  </si>
  <si>
    <t>obudowa systemowa belek do REI 60</t>
  </si>
  <si>
    <t>wełna mineralna wypełniająca przestrzeń</t>
  </si>
  <si>
    <t>strop ceglany</t>
  </si>
  <si>
    <t>tynk cementowy</t>
  </si>
  <si>
    <t xml:space="preserve"> pomijalne </t>
  </si>
  <si>
    <t>ST01</t>
  </si>
  <si>
    <t>STROP NAD POMIESZCZENIAMI NIEOGRZEWANYMI
STROP ODDZIELENIA POŻAROWEGO REI 60</t>
  </si>
  <si>
    <t>cm</t>
  </si>
  <si>
    <t>ŚCIANA WEWNĘTRZNA - OD KLATKI PARTER - OŚ 3*</t>
  </si>
  <si>
    <t>STROP NAD LOKALAMI USŁUGOWYMI
STROP ODDZIELENIA POŻAROWEGO REI 60</t>
  </si>
  <si>
    <t>izolacja termiczna i akustyczna styropian 10 cm</t>
  </si>
  <si>
    <t>strop gęstożebrowy RECTOBETON 20+5</t>
  </si>
  <si>
    <t>bez wymagań</t>
  </si>
  <si>
    <t>STROP MIĘDZYKONDYGNACYJNY REI 30</t>
  </si>
  <si>
    <t>warstwa wykończeniowa - tynk</t>
  </si>
  <si>
    <t>ST02</t>
  </si>
  <si>
    <t>wełna mineralna w płytach z tynkiem natryskowym</t>
  </si>
  <si>
    <t>izolacja termiczna i akustyczna styropian</t>
  </si>
  <si>
    <t>STROP NAD POMIESZCZENIAMI NIEOGRZEWANYMI REI 30</t>
  </si>
  <si>
    <t>SP1</t>
  </si>
  <si>
    <t>wylewka betonowa zbrojona siatką</t>
  </si>
  <si>
    <t>PD03</t>
  </si>
  <si>
    <t>PD01</t>
  </si>
  <si>
    <t>PD02</t>
  </si>
  <si>
    <t>2 x papa</t>
  </si>
  <si>
    <t>D02</t>
  </si>
  <si>
    <t>wełna mineralna między krokwiami</t>
  </si>
  <si>
    <t>wełna mineralna pod krokwiami</t>
  </si>
  <si>
    <t>tynk izolacyjny Diatherm 0.037</t>
  </si>
  <si>
    <t>SW1</t>
  </si>
  <si>
    <t>SW2</t>
  </si>
  <si>
    <t>SZ01</t>
  </si>
  <si>
    <t>SZ02</t>
  </si>
  <si>
    <t>SZBS</t>
  </si>
  <si>
    <t>SZ03</t>
  </si>
  <si>
    <t>SZ04</t>
  </si>
  <si>
    <t>SF1</t>
  </si>
  <si>
    <t>ŚCIANA FUNDAMENTOWA BEZ IZOLACJI TERMICZNEJ</t>
  </si>
  <si>
    <t>hydroizolacja pionowa</t>
  </si>
  <si>
    <t>SF2</t>
  </si>
  <si>
    <t>ŚCIANA FUNDAMENTOWA Z IZOLACJĄ TERMICZNĄ</t>
  </si>
  <si>
    <t>styropian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</si>
</sst>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_-;\-* #,##0.000_-;_-* &quot;-&quot;??_-;_-@_-"/>
    <numFmt numFmtId="165" formatCode="0.000"/>
    <numFmt numFmtId="166" formatCode="#,##0.000_ ;\-#,##0.000\ "/>
    <numFmt numFmtId="170" formatCode="_-* #,##0.00_-;\-* #,##0.00_-;_-* &quot;-&quot;??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indexed="64"/>
      </right>
      <top/>
      <bottom style="thin">
        <color rgb="FF3F3F3F"/>
      </bottom>
      <diagonal/>
    </border>
    <border>
      <left style="thin">
        <color rgb="FF3F3F3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9" fillId="0" borderId="0"/>
    <xf numFmtId="0" fontId="10" fillId="0" borderId="0"/>
    <xf numFmtId="0" fontId="11" fillId="0" borderId="0"/>
    <xf numFmtId="0" fontId="12" fillId="4" borderId="0" applyNumberFormat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94">
    <xf numFmtId="0" fontId="0" fillId="0" borderId="0" xfId="0"/>
    <xf numFmtId="0" fontId="3" fillId="3" borderId="2" xfId="0" applyFont="1" applyFill="1" applyBorder="1"/>
    <xf numFmtId="0" fontId="4" fillId="0" borderId="5" xfId="0" applyFont="1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6" fillId="0" borderId="7" xfId="0" applyFont="1" applyBorder="1"/>
    <xf numFmtId="0" fontId="0" fillId="0" borderId="7" xfId="0" applyBorder="1" applyAlignment="1">
      <alignment horizontal="right"/>
    </xf>
    <xf numFmtId="0" fontId="6" fillId="0" borderId="0" xfId="0" applyFont="1"/>
    <xf numFmtId="0" fontId="0" fillId="0" borderId="8" xfId="0" applyBorder="1"/>
    <xf numFmtId="0" fontId="0" fillId="0" borderId="9" xfId="0" applyBorder="1"/>
    <xf numFmtId="0" fontId="6" fillId="0" borderId="9" xfId="0" applyFont="1" applyBorder="1"/>
    <xf numFmtId="43" fontId="0" fillId="0" borderId="7" xfId="1" applyFont="1" applyBorder="1"/>
    <xf numFmtId="43" fontId="0" fillId="0" borderId="0" xfId="1" applyFont="1"/>
    <xf numFmtId="43" fontId="0" fillId="0" borderId="9" xfId="1" applyFont="1" applyBorder="1"/>
    <xf numFmtId="0" fontId="2" fillId="2" borderId="1" xfId="2"/>
    <xf numFmtId="164" fontId="0" fillId="0" borderId="7" xfId="1" applyNumberFormat="1" applyFont="1" applyBorder="1"/>
    <xf numFmtId="43" fontId="2" fillId="2" borderId="1" xfId="1" applyFont="1" applyFill="1" applyBorder="1"/>
    <xf numFmtId="2" fontId="0" fillId="0" borderId="0" xfId="0" applyNumberFormat="1"/>
    <xf numFmtId="0" fontId="5" fillId="3" borderId="3" xfId="0" applyFont="1" applyFill="1" applyBorder="1"/>
    <xf numFmtId="0" fontId="5" fillId="3" borderId="4" xfId="0" applyFont="1" applyFill="1" applyBorder="1"/>
    <xf numFmtId="43" fontId="0" fillId="0" borderId="7" xfId="7" applyFont="1" applyBorder="1"/>
    <xf numFmtId="43" fontId="0" fillId="0" borderId="9" xfId="7" applyFont="1" applyBorder="1"/>
    <xf numFmtId="164" fontId="0" fillId="0" borderId="7" xfId="7" applyNumberFormat="1" applyFont="1" applyBorder="1"/>
    <xf numFmtId="164" fontId="0" fillId="0" borderId="11" xfId="7" applyNumberFormat="1" applyFont="1" applyBorder="1"/>
    <xf numFmtId="2" fontId="0" fillId="0" borderId="7" xfId="0" applyNumberFormat="1" applyBorder="1"/>
    <xf numFmtId="165" fontId="0" fillId="0" borderId="7" xfId="0" applyNumberFormat="1" applyBorder="1"/>
    <xf numFmtId="43" fontId="0" fillId="0" borderId="0" xfId="7" applyFont="1" applyBorder="1"/>
    <xf numFmtId="165" fontId="0" fillId="0" borderId="9" xfId="0" applyNumberFormat="1" applyBorder="1"/>
    <xf numFmtId="0" fontId="3" fillId="3" borderId="13" xfId="0" applyFont="1" applyFill="1" applyBorder="1"/>
    <xf numFmtId="43" fontId="13" fillId="0" borderId="10" xfId="7" applyFont="1" applyBorder="1" applyAlignment="1"/>
    <xf numFmtId="43" fontId="13" fillId="0" borderId="12" xfId="7" applyFont="1" applyBorder="1" applyAlignment="1"/>
    <xf numFmtId="43" fontId="13" fillId="0" borderId="7" xfId="7" applyFont="1" applyBorder="1" applyAlignment="1"/>
    <xf numFmtId="43" fontId="0" fillId="0" borderId="0" xfId="1" applyFont="1" applyBorder="1"/>
    <xf numFmtId="0" fontId="3" fillId="3" borderId="2" xfId="0" applyFont="1" applyFill="1" applyBorder="1" applyAlignment="1">
      <alignment vertical="center"/>
    </xf>
    <xf numFmtId="0" fontId="0" fillId="0" borderId="9" xfId="0" applyBorder="1" applyAlignment="1">
      <alignment horizontal="right"/>
    </xf>
    <xf numFmtId="0" fontId="2" fillId="2" borderId="14" xfId="2" applyBorder="1"/>
    <xf numFmtId="0" fontId="4" fillId="0" borderId="2" xfId="0" applyFont="1" applyBorder="1"/>
    <xf numFmtId="0" fontId="0" fillId="0" borderId="3" xfId="0" applyBorder="1"/>
    <xf numFmtId="0" fontId="0" fillId="0" borderId="4" xfId="0" applyBorder="1"/>
    <xf numFmtId="0" fontId="6" fillId="0" borderId="6" xfId="0" applyFont="1" applyBorder="1"/>
    <xf numFmtId="0" fontId="6" fillId="0" borderId="15" xfId="0" applyFont="1" applyBorder="1"/>
    <xf numFmtId="43" fontId="2" fillId="2" borderId="14" xfId="1" applyFont="1" applyFill="1" applyBorder="1"/>
    <xf numFmtId="0" fontId="0" fillId="0" borderId="15" xfId="0" applyBorder="1"/>
    <xf numFmtId="43" fontId="2" fillId="2" borderId="14" xfId="7" applyFont="1" applyFill="1" applyBorder="1"/>
    <xf numFmtId="0" fontId="0" fillId="0" borderId="2" xfId="0" applyBorder="1"/>
    <xf numFmtId="0" fontId="2" fillId="2" borderId="16" xfId="2" applyBorder="1"/>
    <xf numFmtId="0" fontId="2" fillId="2" borderId="17" xfId="2" applyBorder="1"/>
    <xf numFmtId="0" fontId="0" fillId="0" borderId="0" xfId="0" applyAlignment="1">
      <alignment horizontal="right"/>
    </xf>
    <xf numFmtId="166" fontId="0" fillId="0" borderId="0" xfId="7" applyNumberFormat="1" applyFont="1" applyBorder="1"/>
    <xf numFmtId="0" fontId="2" fillId="2" borderId="18" xfId="2" applyBorder="1"/>
    <xf numFmtId="43" fontId="2" fillId="2" borderId="19" xfId="7" applyFont="1" applyFill="1" applyBorder="1"/>
    <xf numFmtId="43" fontId="0" fillId="0" borderId="15" xfId="1" applyFont="1" applyBorder="1"/>
    <xf numFmtId="0" fontId="5" fillId="3" borderId="4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4" borderId="3" xfId="6" applyBorder="1" applyAlignment="1">
      <alignment horizontal="center" vertical="center" wrapText="1"/>
    </xf>
    <xf numFmtId="0" fontId="12" fillId="4" borderId="3" xfId="6" applyBorder="1" applyAlignment="1">
      <alignment horizontal="center" vertical="center"/>
    </xf>
    <xf numFmtId="0" fontId="12" fillId="4" borderId="4" xfId="6" applyBorder="1" applyAlignment="1">
      <alignment horizontal="center" vertical="center"/>
    </xf>
    <xf numFmtId="0" fontId="12" fillId="4" borderId="3" xfId="6" applyBorder="1" applyAlignment="1">
      <alignment horizontal="center"/>
    </xf>
    <xf numFmtId="0" fontId="12" fillId="4" borderId="4" xfId="6" applyBorder="1" applyAlignment="1">
      <alignment horizontal="center"/>
    </xf>
    <xf numFmtId="0" fontId="12" fillId="4" borderId="3" xfId="6" applyBorder="1" applyAlignment="1">
      <alignment horizontal="center"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2" fillId="4" borderId="4" xfId="6" applyBorder="1" applyAlignment="1">
      <alignment horizontal="center" wrapText="1"/>
    </xf>
    <xf numFmtId="0" fontId="12" fillId="4" borderId="4" xfId="6" applyBorder="1" applyAlignment="1">
      <alignment horizontal="center" vertical="center" wrapText="1"/>
    </xf>
    <xf numFmtId="43" fontId="13" fillId="0" borderId="10" xfId="7" applyFont="1" applyBorder="1" applyAlignment="1">
      <alignment horizontal="center"/>
    </xf>
    <xf numFmtId="43" fontId="13" fillId="0" borderId="11" xfId="7" applyFont="1" applyBorder="1" applyAlignment="1">
      <alignment horizontal="center"/>
    </xf>
    <xf numFmtId="43" fontId="13" fillId="0" borderId="12" xfId="7" applyFont="1" applyBorder="1" applyAlignment="1">
      <alignment horizontal="center"/>
    </xf>
    <xf numFmtId="170" fontId="13" fillId="0" borderId="10" xfId="8" applyFont="1" applyBorder="1" applyAlignment="1">
      <alignment horizontal="center"/>
    </xf>
    <xf numFmtId="170" fontId="13" fillId="0" borderId="11" xfId="8" applyFont="1" applyBorder="1" applyAlignment="1">
      <alignment horizontal="center"/>
    </xf>
    <xf numFmtId="170" fontId="0" fillId="0" borderId="10" xfId="8" applyFont="1" applyBorder="1" applyAlignment="1">
      <alignment horizontal="center"/>
    </xf>
    <xf numFmtId="170" fontId="0" fillId="0" borderId="12" xfId="8" applyFont="1" applyBorder="1" applyAlignment="1">
      <alignment horizontal="center"/>
    </xf>
    <xf numFmtId="170" fontId="0" fillId="0" borderId="11" xfId="8" applyFont="1" applyBorder="1" applyAlignment="1">
      <alignment horizontal="center"/>
    </xf>
    <xf numFmtId="0" fontId="0" fillId="0" borderId="0" xfId="0"/>
    <xf numFmtId="0" fontId="3" fillId="3" borderId="2" xfId="0" applyFont="1" applyFill="1" applyBorder="1"/>
    <xf numFmtId="0" fontId="4" fillId="0" borderId="5" xfId="0" applyFont="1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6" fillId="0" borderId="7" xfId="0" applyFont="1" applyBorder="1"/>
    <xf numFmtId="0" fontId="0" fillId="0" borderId="7" xfId="0" applyBorder="1" applyAlignment="1">
      <alignment horizontal="right"/>
    </xf>
    <xf numFmtId="0" fontId="6" fillId="0" borderId="0" xfId="0" applyFont="1"/>
    <xf numFmtId="0" fontId="0" fillId="0" borderId="8" xfId="0" applyBorder="1"/>
    <xf numFmtId="0" fontId="0" fillId="0" borderId="9" xfId="0" applyBorder="1"/>
    <xf numFmtId="0" fontId="6" fillId="0" borderId="9" xfId="0" applyFont="1" applyBorder="1"/>
    <xf numFmtId="170" fontId="0" fillId="0" borderId="7" xfId="8" applyFont="1" applyBorder="1"/>
    <xf numFmtId="170" fontId="0" fillId="0" borderId="0" xfId="8" applyFont="1"/>
    <xf numFmtId="170" fontId="0" fillId="0" borderId="9" xfId="8" applyFont="1" applyBorder="1"/>
    <xf numFmtId="0" fontId="2" fillId="2" borderId="1" xfId="2"/>
    <xf numFmtId="164" fontId="0" fillId="0" borderId="7" xfId="8" applyNumberFormat="1" applyFont="1" applyBorder="1"/>
    <xf numFmtId="170" fontId="13" fillId="0" borderId="12" xfId="8" applyFont="1" applyBorder="1" applyAlignment="1">
      <alignment horizontal="center"/>
    </xf>
    <xf numFmtId="0" fontId="0" fillId="0" borderId="0" xfId="0" applyBorder="1"/>
    <xf numFmtId="0" fontId="0" fillId="0" borderId="20" xfId="0" applyBorder="1"/>
  </cellXfs>
  <cellStyles count="9">
    <cellStyle name="Dane wyjściowe" xfId="2" builtinId="21"/>
    <cellStyle name="Dobry" xfId="6" builtinId="26"/>
    <cellStyle name="Dziesiętny" xfId="1" builtinId="3"/>
    <cellStyle name="Dziesiętny 2" xfId="7" xr:uid="{800C6209-67AD-4EDF-A2EF-78ED6A32127D}"/>
    <cellStyle name="Dziesiętny 3" xfId="8" xr:uid="{E8530235-C041-42A4-9CF3-B1EA8A537663}"/>
    <cellStyle name="Normalny" xfId="0" builtinId="0"/>
    <cellStyle name="Normalny 2" xfId="4" xr:uid="{928C7D09-704E-40AB-9ABD-281C49725D1C}"/>
    <cellStyle name="Normalny 3" xfId="5" xr:uid="{9AAFA685-8106-4AA6-A626-396D60F0BB5F}"/>
    <cellStyle name="Normalny 4" xfId="3" xr:uid="{CD9D9B52-4ACD-4200-96E9-AE42FBCBFB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9EAFA-9F09-4842-91F9-875250BD0CAE}">
  <dimension ref="B2:AX318"/>
  <sheetViews>
    <sheetView tabSelected="1" zoomScale="70" zoomScaleNormal="70" workbookViewId="0">
      <selection activeCell="K33" sqref="K33"/>
    </sheetView>
  </sheetViews>
  <sheetFormatPr defaultRowHeight="15"/>
  <cols>
    <col min="1" max="1" width="3.5703125" customWidth="1"/>
    <col min="2" max="2" width="5.5703125" customWidth="1"/>
    <col min="3" max="3" width="43.28515625" customWidth="1"/>
    <col min="4" max="4" width="7.28515625" bestFit="1" customWidth="1"/>
    <col min="5" max="5" width="7.5703125" customWidth="1"/>
    <col min="6" max="6" width="9.5703125" bestFit="1" customWidth="1"/>
    <col min="7" max="7" width="13.28515625" bestFit="1" customWidth="1"/>
    <col min="8" max="8" width="10.140625" bestFit="1" customWidth="1"/>
    <col min="9" max="9" width="3.85546875" customWidth="1"/>
    <col min="10" max="10" width="5.5703125" customWidth="1"/>
    <col min="11" max="11" width="46.140625" customWidth="1"/>
    <col min="12" max="12" width="7" customWidth="1"/>
    <col min="13" max="13" width="8.140625" customWidth="1"/>
    <col min="14" max="14" width="10.28515625" bestFit="1" customWidth="1"/>
    <col min="15" max="15" width="13.42578125" bestFit="1" customWidth="1"/>
    <col min="16" max="16" width="10.140625" bestFit="1" customWidth="1"/>
    <col min="17" max="17" width="3.7109375" customWidth="1"/>
    <col min="18" max="18" width="5.28515625" customWidth="1"/>
    <col min="19" max="19" width="32.7109375" bestFit="1" customWidth="1"/>
    <col min="20" max="20" width="7" bestFit="1" customWidth="1"/>
    <col min="21" max="21" width="9.140625" bestFit="1" customWidth="1"/>
    <col min="22" max="22" width="10.5703125" bestFit="1" customWidth="1"/>
    <col min="23" max="23" width="13.42578125" bestFit="1" customWidth="1"/>
    <col min="24" max="24" width="10.140625" bestFit="1" customWidth="1"/>
    <col min="46" max="46" width="28.7109375" bestFit="1" customWidth="1"/>
  </cols>
  <sheetData>
    <row r="2" spans="2:16" s="55" customFormat="1" ht="33.75" customHeight="1">
      <c r="B2" s="34" t="s">
        <v>74</v>
      </c>
      <c r="C2" s="56" t="s">
        <v>78</v>
      </c>
      <c r="D2" s="57"/>
      <c r="E2" s="57"/>
      <c r="F2" s="57"/>
      <c r="G2" s="53">
        <v>0.22</v>
      </c>
      <c r="H2" s="54" t="s">
        <v>18</v>
      </c>
      <c r="J2" s="34" t="s">
        <v>84</v>
      </c>
      <c r="K2" s="56" t="s">
        <v>75</v>
      </c>
      <c r="L2" s="57"/>
      <c r="M2" s="57"/>
      <c r="N2" s="57"/>
      <c r="O2" s="53">
        <v>0.22</v>
      </c>
      <c r="P2" s="54" t="s">
        <v>18</v>
      </c>
    </row>
    <row r="3" spans="2:16">
      <c r="B3" s="45"/>
      <c r="C3" s="38"/>
      <c r="D3" s="38"/>
      <c r="E3" s="38"/>
      <c r="F3" s="38"/>
      <c r="G3" s="39">
        <f>SUM(D7:D8,D10:D11)*100</f>
        <v>43</v>
      </c>
      <c r="H3" t="s">
        <v>76</v>
      </c>
      <c r="J3" s="45"/>
      <c r="K3" s="38"/>
      <c r="L3" s="38"/>
      <c r="M3" s="38"/>
      <c r="N3" s="38"/>
      <c r="O3" s="39">
        <f>SUM(L7:L8,L10:L12)*100</f>
        <v>53</v>
      </c>
      <c r="P3" t="s">
        <v>76</v>
      </c>
    </row>
    <row r="4" spans="2:16">
      <c r="B4" s="4" t="s">
        <v>0</v>
      </c>
      <c r="G4" s="3"/>
      <c r="J4" s="4" t="s">
        <v>0</v>
      </c>
      <c r="O4" s="3"/>
    </row>
    <row r="5" spans="2:16">
      <c r="B5" s="4"/>
      <c r="C5" s="5" t="s">
        <v>1</v>
      </c>
      <c r="D5" s="5" t="s">
        <v>2</v>
      </c>
      <c r="E5" s="5" t="s">
        <v>3</v>
      </c>
      <c r="F5" s="5" t="s">
        <v>4</v>
      </c>
      <c r="G5" s="3"/>
      <c r="J5" s="4"/>
      <c r="K5" s="5" t="s">
        <v>1</v>
      </c>
      <c r="L5" s="5" t="s">
        <v>2</v>
      </c>
      <c r="M5" s="5" t="s">
        <v>3</v>
      </c>
      <c r="N5" s="5" t="s">
        <v>4</v>
      </c>
      <c r="O5" s="3"/>
    </row>
    <row r="6" spans="2:16" ht="17.25">
      <c r="B6" s="4"/>
      <c r="C6" s="6" t="s">
        <v>5</v>
      </c>
      <c r="D6" s="6" t="s">
        <v>6</v>
      </c>
      <c r="E6" s="6" t="s">
        <v>7</v>
      </c>
      <c r="F6" s="6" t="s">
        <v>12</v>
      </c>
      <c r="G6" s="3"/>
      <c r="J6" s="4"/>
      <c r="K6" s="6" t="s">
        <v>5</v>
      </c>
      <c r="L6" s="6" t="s">
        <v>6</v>
      </c>
      <c r="M6" s="6" t="s">
        <v>7</v>
      </c>
      <c r="N6" s="6" t="s">
        <v>12</v>
      </c>
      <c r="O6" s="3"/>
    </row>
    <row r="7" spans="2:16">
      <c r="B7" s="4"/>
      <c r="C7" s="5" t="s">
        <v>21</v>
      </c>
      <c r="D7" s="25">
        <v>0.02</v>
      </c>
      <c r="E7" s="25">
        <v>0.18</v>
      </c>
      <c r="F7" s="25">
        <f>D7/E7</f>
        <v>0.11111111111111112</v>
      </c>
      <c r="G7" s="3"/>
      <c r="J7" s="4"/>
      <c r="K7" s="5" t="s">
        <v>21</v>
      </c>
      <c r="L7" s="25">
        <v>0.02</v>
      </c>
      <c r="M7" s="25">
        <v>0.18</v>
      </c>
      <c r="N7" s="25">
        <f>L7/M7</f>
        <v>0.11111111111111112</v>
      </c>
      <c r="O7" s="3"/>
    </row>
    <row r="8" spans="2:16">
      <c r="B8" s="4"/>
      <c r="C8" s="5" t="s">
        <v>56</v>
      </c>
      <c r="D8" s="25">
        <v>0.06</v>
      </c>
      <c r="E8" s="25">
        <v>2</v>
      </c>
      <c r="F8" s="25">
        <f>D8/E8</f>
        <v>0.03</v>
      </c>
      <c r="G8" s="3"/>
      <c r="J8" s="4"/>
      <c r="K8" s="5" t="s">
        <v>56</v>
      </c>
      <c r="L8" s="25">
        <v>0.06</v>
      </c>
      <c r="M8" s="25">
        <v>2</v>
      </c>
      <c r="N8" s="25">
        <f>L8/M8</f>
        <v>0.03</v>
      </c>
      <c r="O8" s="3"/>
    </row>
    <row r="9" spans="2:16">
      <c r="B9" s="4"/>
      <c r="C9" s="5" t="s">
        <v>65</v>
      </c>
      <c r="D9" s="66" t="s">
        <v>73</v>
      </c>
      <c r="E9" s="67"/>
      <c r="F9" s="68"/>
      <c r="G9" s="3"/>
      <c r="J9" s="4"/>
      <c r="K9" s="5" t="s">
        <v>65</v>
      </c>
      <c r="L9" s="66" t="s">
        <v>73</v>
      </c>
      <c r="M9" s="67"/>
      <c r="N9" s="68"/>
      <c r="O9" s="3"/>
    </row>
    <row r="10" spans="2:16">
      <c r="B10" s="4"/>
      <c r="C10" s="5" t="s">
        <v>79</v>
      </c>
      <c r="D10" s="25">
        <v>0.1</v>
      </c>
      <c r="E10" s="26">
        <v>0.04</v>
      </c>
      <c r="F10" s="25">
        <f t="shared" ref="F10:F11" si="0">D10/E10</f>
        <v>2.5</v>
      </c>
      <c r="G10" s="3"/>
      <c r="J10" s="4"/>
      <c r="K10" s="5" t="s">
        <v>86</v>
      </c>
      <c r="L10" s="25">
        <v>0.1</v>
      </c>
      <c r="M10" s="26">
        <v>0.04</v>
      </c>
      <c r="N10" s="25">
        <f t="shared" ref="N10:N11" si="1">L10/M10</f>
        <v>2.5</v>
      </c>
      <c r="O10" s="3"/>
    </row>
    <row r="11" spans="2:16">
      <c r="B11" s="4"/>
      <c r="C11" s="5" t="s">
        <v>80</v>
      </c>
      <c r="D11" s="25">
        <v>0.25</v>
      </c>
      <c r="E11" s="26">
        <v>0.33</v>
      </c>
      <c r="F11" s="25">
        <f t="shared" si="0"/>
        <v>0.75757575757575757</v>
      </c>
      <c r="G11" s="3"/>
      <c r="J11" s="4"/>
      <c r="K11" s="5" t="s">
        <v>80</v>
      </c>
      <c r="L11" s="25">
        <v>0.25</v>
      </c>
      <c r="M11" s="26">
        <v>0.33</v>
      </c>
      <c r="N11" s="25">
        <f t="shared" si="1"/>
        <v>0.75757575757575757</v>
      </c>
      <c r="O11" s="3"/>
    </row>
    <row r="12" spans="2:16">
      <c r="B12" s="4"/>
      <c r="G12" s="3"/>
      <c r="J12" s="4"/>
      <c r="K12" s="5" t="s">
        <v>85</v>
      </c>
      <c r="L12" s="25">
        <v>0.1</v>
      </c>
      <c r="M12" s="26">
        <v>3.6999999999999998E-2</v>
      </c>
      <c r="N12" s="25">
        <f t="shared" ref="N12" si="2">L12/M12</f>
        <v>2.7027027027027031</v>
      </c>
      <c r="O12" s="3"/>
    </row>
    <row r="13" spans="2:16" ht="18" hidden="1">
      <c r="B13" s="4"/>
      <c r="E13" s="7" t="s">
        <v>13</v>
      </c>
      <c r="F13" s="25">
        <f>SUM(F7:F8,F10:F11)</f>
        <v>3.3986868686868688</v>
      </c>
      <c r="G13" s="3"/>
      <c r="J13" s="4"/>
      <c r="M13" s="7" t="s">
        <v>13</v>
      </c>
      <c r="N13" s="25">
        <f>SUM(N7:N8,N10:N12)</f>
        <v>6.1013895713895714</v>
      </c>
      <c r="O13" s="3"/>
    </row>
    <row r="14" spans="2:16" hidden="1">
      <c r="B14" s="4"/>
      <c r="G14" s="3"/>
      <c r="J14" s="4"/>
      <c r="O14" s="3"/>
    </row>
    <row r="15" spans="2:16" hidden="1">
      <c r="B15" s="4" t="s">
        <v>8</v>
      </c>
      <c r="G15" s="3"/>
      <c r="J15" s="4" t="s">
        <v>8</v>
      </c>
      <c r="O15" s="3"/>
    </row>
    <row r="16" spans="2:16" ht="18.75" hidden="1">
      <c r="B16" s="4"/>
      <c r="C16" t="s">
        <v>14</v>
      </c>
      <c r="E16">
        <v>0.17</v>
      </c>
      <c r="F16" s="8" t="s">
        <v>12</v>
      </c>
      <c r="G16" s="3"/>
      <c r="J16" s="4"/>
      <c r="K16" t="s">
        <v>14</v>
      </c>
      <c r="M16">
        <v>0.17</v>
      </c>
      <c r="N16" s="8" t="s">
        <v>12</v>
      </c>
      <c r="O16" s="3"/>
    </row>
    <row r="17" spans="2:16" hidden="1">
      <c r="B17" s="4"/>
      <c r="G17" s="3"/>
      <c r="J17" s="4"/>
      <c r="O17" s="3"/>
    </row>
    <row r="18" spans="2:16" hidden="1">
      <c r="B18" s="4" t="s">
        <v>9</v>
      </c>
      <c r="G18" s="3"/>
      <c r="J18" s="4" t="s">
        <v>9</v>
      </c>
      <c r="O18" s="3"/>
    </row>
    <row r="19" spans="2:16" ht="18.75" hidden="1">
      <c r="B19" s="4"/>
      <c r="C19" t="s">
        <v>15</v>
      </c>
      <c r="E19">
        <v>0.17</v>
      </c>
      <c r="F19" s="8" t="s">
        <v>12</v>
      </c>
      <c r="G19" s="3"/>
      <c r="J19" s="4"/>
      <c r="K19" t="s">
        <v>15</v>
      </c>
      <c r="M19">
        <v>0.17</v>
      </c>
      <c r="N19" s="8" t="s">
        <v>12</v>
      </c>
      <c r="O19" s="3"/>
    </row>
    <row r="20" spans="2:16" hidden="1">
      <c r="B20" s="4"/>
      <c r="G20" s="3"/>
      <c r="J20" s="4"/>
      <c r="O20" s="3"/>
    </row>
    <row r="21" spans="2:16" hidden="1">
      <c r="B21" s="4" t="s">
        <v>10</v>
      </c>
      <c r="G21" s="3"/>
      <c r="J21" s="4" t="s">
        <v>10</v>
      </c>
      <c r="O21" s="3"/>
    </row>
    <row r="22" spans="2:16" ht="18.75" hidden="1">
      <c r="B22" s="4"/>
      <c r="C22" t="s">
        <v>51</v>
      </c>
      <c r="E22" s="18">
        <f>SUM(E19,E16,F13)</f>
        <v>3.7386868686868686</v>
      </c>
      <c r="F22" s="8" t="s">
        <v>12</v>
      </c>
      <c r="G22" s="3"/>
      <c r="J22" s="4"/>
      <c r="K22" t="s">
        <v>51</v>
      </c>
      <c r="M22" s="18">
        <f>SUM(M19,M16,N13)</f>
        <v>6.4413895713895712</v>
      </c>
      <c r="N22" s="8" t="s">
        <v>12</v>
      </c>
      <c r="O22" s="3"/>
    </row>
    <row r="23" spans="2:16">
      <c r="B23" s="4"/>
      <c r="G23" s="3"/>
      <c r="J23" s="4"/>
      <c r="O23" s="3"/>
    </row>
    <row r="24" spans="2:16" ht="18.75">
      <c r="B24" s="4" t="s">
        <v>11</v>
      </c>
      <c r="E24" s="35" t="s">
        <v>52</v>
      </c>
      <c r="F24" s="28">
        <f>1/E22</f>
        <v>0.26747359036014373</v>
      </c>
      <c r="G24" s="41" t="s">
        <v>18</v>
      </c>
      <c r="J24" s="4" t="s">
        <v>11</v>
      </c>
      <c r="M24" s="35" t="s">
        <v>52</v>
      </c>
      <c r="N24" s="28">
        <f>1/M22</f>
        <v>0.15524600537152028</v>
      </c>
      <c r="O24" s="41" t="s">
        <v>18</v>
      </c>
    </row>
    <row r="25" spans="2:16">
      <c r="B25" s="9"/>
      <c r="C25" s="10"/>
      <c r="D25" s="10"/>
      <c r="E25" s="36" t="s">
        <v>20</v>
      </c>
      <c r="F25" s="36" t="s">
        <v>81</v>
      </c>
      <c r="J25" s="9"/>
      <c r="K25" s="10"/>
      <c r="L25" s="10"/>
      <c r="M25" s="36" t="s">
        <v>20</v>
      </c>
      <c r="N25" s="36">
        <v>0.25</v>
      </c>
    </row>
    <row r="28" spans="2:16" ht="17.25">
      <c r="B28" s="1" t="s">
        <v>74</v>
      </c>
      <c r="C28" s="61" t="s">
        <v>82</v>
      </c>
      <c r="D28" s="59"/>
      <c r="E28" s="59"/>
      <c r="F28" s="59"/>
      <c r="G28" s="20">
        <v>0.22</v>
      </c>
      <c r="H28" s="11" t="s">
        <v>18</v>
      </c>
      <c r="J28" s="1" t="s">
        <v>84</v>
      </c>
      <c r="K28" s="61" t="s">
        <v>87</v>
      </c>
      <c r="L28" s="59"/>
      <c r="M28" s="59"/>
      <c r="N28" s="59"/>
      <c r="O28" s="20">
        <v>0.22</v>
      </c>
      <c r="P28" s="11" t="s">
        <v>18</v>
      </c>
    </row>
    <row r="29" spans="2:16">
      <c r="B29" s="45"/>
      <c r="C29" s="38"/>
      <c r="D29" s="38"/>
      <c r="E29" s="38"/>
      <c r="F29" s="38"/>
      <c r="G29" s="39">
        <f>SUM(D33:D34,D36:D38)*100</f>
        <v>44.5</v>
      </c>
      <c r="H29" t="s">
        <v>76</v>
      </c>
      <c r="J29" s="45"/>
      <c r="K29" s="38"/>
      <c r="L29" s="38"/>
      <c r="M29" s="38"/>
      <c r="N29" s="38"/>
      <c r="O29" s="39">
        <f>SUM(L33:L34,L36:L38)*100</f>
        <v>53</v>
      </c>
      <c r="P29" t="s">
        <v>76</v>
      </c>
    </row>
    <row r="30" spans="2:16">
      <c r="B30" s="4" t="s">
        <v>0</v>
      </c>
      <c r="G30" s="3"/>
      <c r="J30" s="4" t="s">
        <v>0</v>
      </c>
      <c r="O30" s="3"/>
    </row>
    <row r="31" spans="2:16">
      <c r="B31" s="4"/>
      <c r="C31" s="5" t="s">
        <v>1</v>
      </c>
      <c r="D31" s="5" t="s">
        <v>2</v>
      </c>
      <c r="E31" s="5" t="s">
        <v>3</v>
      </c>
      <c r="F31" s="5" t="s">
        <v>4</v>
      </c>
      <c r="G31" s="3"/>
      <c r="J31" s="4"/>
      <c r="K31" s="5" t="s">
        <v>1</v>
      </c>
      <c r="L31" s="5" t="s">
        <v>2</v>
      </c>
      <c r="M31" s="5" t="s">
        <v>3</v>
      </c>
      <c r="N31" s="5" t="s">
        <v>4</v>
      </c>
      <c r="O31" s="3"/>
    </row>
    <row r="32" spans="2:16" ht="17.25" customHeight="1">
      <c r="B32" s="4"/>
      <c r="C32" s="6" t="s">
        <v>5</v>
      </c>
      <c r="D32" s="6" t="s">
        <v>6</v>
      </c>
      <c r="E32" s="6" t="s">
        <v>7</v>
      </c>
      <c r="F32" s="6" t="s">
        <v>12</v>
      </c>
      <c r="G32" s="3"/>
      <c r="J32" s="4"/>
      <c r="K32" s="6" t="s">
        <v>5</v>
      </c>
      <c r="L32" s="6" t="s">
        <v>6</v>
      </c>
      <c r="M32" s="6" t="s">
        <v>7</v>
      </c>
      <c r="N32" s="6" t="s">
        <v>12</v>
      </c>
      <c r="O32" s="3"/>
    </row>
    <row r="33" spans="2:15">
      <c r="B33" s="4"/>
      <c r="C33" s="5" t="s">
        <v>21</v>
      </c>
      <c r="D33" s="25">
        <v>0.02</v>
      </c>
      <c r="E33" s="25">
        <v>0.18</v>
      </c>
      <c r="F33" s="25">
        <f>D33/E33</f>
        <v>0.11111111111111112</v>
      </c>
      <c r="G33" s="3"/>
      <c r="J33" s="4"/>
      <c r="K33" s="5" t="s">
        <v>21</v>
      </c>
      <c r="L33" s="25">
        <v>0.02</v>
      </c>
      <c r="M33" s="25">
        <v>0.18</v>
      </c>
      <c r="N33" s="25">
        <f>L33/M33</f>
        <v>0.11111111111111112</v>
      </c>
      <c r="O33" s="3"/>
    </row>
    <row r="34" spans="2:15">
      <c r="B34" s="4"/>
      <c r="C34" s="5" t="s">
        <v>56</v>
      </c>
      <c r="D34" s="25">
        <v>0.06</v>
      </c>
      <c r="E34" s="25">
        <v>2</v>
      </c>
      <c r="F34" s="25">
        <f>D34/E34</f>
        <v>0.03</v>
      </c>
      <c r="G34" s="3"/>
      <c r="J34" s="4"/>
      <c r="K34" s="5" t="s">
        <v>56</v>
      </c>
      <c r="L34" s="25">
        <v>0.06</v>
      </c>
      <c r="M34" s="25">
        <v>2</v>
      </c>
      <c r="N34" s="25">
        <f>L34/M34</f>
        <v>0.03</v>
      </c>
      <c r="O34" s="3"/>
    </row>
    <row r="35" spans="2:15">
      <c r="B35" s="4"/>
      <c r="C35" s="5" t="s">
        <v>65</v>
      </c>
      <c r="D35" s="66" t="s">
        <v>73</v>
      </c>
      <c r="E35" s="67"/>
      <c r="F35" s="68"/>
      <c r="G35" s="3"/>
      <c r="J35" s="4"/>
      <c r="K35" s="5" t="s">
        <v>65</v>
      </c>
      <c r="L35" s="66" t="s">
        <v>73</v>
      </c>
      <c r="M35" s="67"/>
      <c r="N35" s="68"/>
      <c r="O35" s="3"/>
    </row>
    <row r="36" spans="2:15">
      <c r="B36" s="4"/>
      <c r="C36" s="5" t="s">
        <v>79</v>
      </c>
      <c r="D36" s="25">
        <v>0.1</v>
      </c>
      <c r="E36" s="26">
        <v>0.04</v>
      </c>
      <c r="F36" s="25">
        <f t="shared" ref="F36:F37" si="3">D36/E36</f>
        <v>2.5</v>
      </c>
      <c r="G36" s="3"/>
      <c r="J36" s="4"/>
      <c r="K36" s="5" t="s">
        <v>86</v>
      </c>
      <c r="L36" s="25">
        <v>0.1</v>
      </c>
      <c r="M36" s="26">
        <v>0.04</v>
      </c>
      <c r="N36" s="25">
        <f t="shared" ref="N36:N38" si="4">L36/M36</f>
        <v>2.5</v>
      </c>
      <c r="O36" s="3"/>
    </row>
    <row r="37" spans="2:15">
      <c r="B37" s="4"/>
      <c r="C37" s="5" t="s">
        <v>80</v>
      </c>
      <c r="D37" s="25">
        <v>0.25</v>
      </c>
      <c r="E37" s="26">
        <v>0.33</v>
      </c>
      <c r="F37" s="25">
        <f t="shared" si="3"/>
        <v>0.75757575757575757</v>
      </c>
      <c r="G37" s="3"/>
      <c r="J37" s="4"/>
      <c r="K37" s="5" t="s">
        <v>80</v>
      </c>
      <c r="L37" s="25">
        <v>0.25</v>
      </c>
      <c r="M37" s="26">
        <v>0.33</v>
      </c>
      <c r="N37" s="25">
        <f t="shared" si="4"/>
        <v>0.75757575757575757</v>
      </c>
      <c r="O37" s="3"/>
    </row>
    <row r="38" spans="2:15">
      <c r="B38" s="4"/>
      <c r="C38" s="5" t="s">
        <v>83</v>
      </c>
      <c r="D38" s="25">
        <v>1.4999999999999999E-2</v>
      </c>
      <c r="E38" s="25">
        <v>0.82</v>
      </c>
      <c r="F38" s="25">
        <f>D38/E38</f>
        <v>1.8292682926829267E-2</v>
      </c>
      <c r="G38" s="3"/>
      <c r="J38" s="4"/>
      <c r="K38" s="5" t="s">
        <v>85</v>
      </c>
      <c r="L38" s="25">
        <v>0.1</v>
      </c>
      <c r="M38" s="26">
        <v>3.6999999999999998E-2</v>
      </c>
      <c r="N38" s="25">
        <f t="shared" si="4"/>
        <v>2.7027027027027031</v>
      </c>
      <c r="O38" s="3"/>
    </row>
    <row r="39" spans="2:15" ht="18" hidden="1">
      <c r="B39" s="4"/>
      <c r="E39" s="7" t="s">
        <v>13</v>
      </c>
      <c r="F39" s="25">
        <f>SUM(F33:F34,F36:F38)</f>
        <v>3.4169795516136978</v>
      </c>
      <c r="G39" s="3"/>
      <c r="J39" s="4"/>
      <c r="M39" s="7" t="s">
        <v>13</v>
      </c>
      <c r="N39" s="25">
        <f>SUM(N33:N34,N36:N38)</f>
        <v>6.1013895713895714</v>
      </c>
      <c r="O39" s="3"/>
    </row>
    <row r="40" spans="2:15" hidden="1">
      <c r="B40" s="4"/>
      <c r="G40" s="3"/>
      <c r="J40" s="4"/>
      <c r="O40" s="3"/>
    </row>
    <row r="41" spans="2:15" hidden="1">
      <c r="B41" s="4" t="s">
        <v>8</v>
      </c>
      <c r="G41" s="3"/>
      <c r="J41" s="4" t="s">
        <v>8</v>
      </c>
      <c r="O41" s="3"/>
    </row>
    <row r="42" spans="2:15" ht="18.75" hidden="1">
      <c r="B42" s="4"/>
      <c r="C42" t="s">
        <v>14</v>
      </c>
      <c r="E42">
        <v>0.17</v>
      </c>
      <c r="F42" s="8" t="s">
        <v>12</v>
      </c>
      <c r="G42" s="3"/>
      <c r="J42" s="4"/>
      <c r="K42" t="s">
        <v>14</v>
      </c>
      <c r="M42">
        <v>0.17</v>
      </c>
      <c r="N42" s="8" t="s">
        <v>12</v>
      </c>
      <c r="O42" s="3"/>
    </row>
    <row r="43" spans="2:15" hidden="1">
      <c r="B43" s="4"/>
      <c r="G43" s="3"/>
      <c r="J43" s="4"/>
      <c r="O43" s="3"/>
    </row>
    <row r="44" spans="2:15" hidden="1">
      <c r="B44" s="4" t="s">
        <v>9</v>
      </c>
      <c r="G44" s="3"/>
      <c r="J44" s="4" t="s">
        <v>9</v>
      </c>
      <c r="O44" s="3"/>
    </row>
    <row r="45" spans="2:15" ht="18.75" hidden="1">
      <c r="B45" s="4"/>
      <c r="C45" t="s">
        <v>15</v>
      </c>
      <c r="E45">
        <v>0.17</v>
      </c>
      <c r="F45" s="8" t="s">
        <v>12</v>
      </c>
      <c r="G45" s="3"/>
      <c r="J45" s="4"/>
      <c r="K45" t="s">
        <v>15</v>
      </c>
      <c r="M45">
        <v>0.17</v>
      </c>
      <c r="N45" s="8" t="s">
        <v>12</v>
      </c>
      <c r="O45" s="3"/>
    </row>
    <row r="46" spans="2:15" hidden="1">
      <c r="B46" s="4"/>
      <c r="G46" s="3"/>
      <c r="J46" s="4"/>
      <c r="O46" s="3"/>
    </row>
    <row r="47" spans="2:15" hidden="1">
      <c r="B47" s="4" t="s">
        <v>10</v>
      </c>
      <c r="G47" s="3"/>
      <c r="J47" s="4" t="s">
        <v>10</v>
      </c>
      <c r="O47" s="3"/>
    </row>
    <row r="48" spans="2:15" ht="18.75" hidden="1">
      <c r="B48" s="4"/>
      <c r="C48" t="s">
        <v>51</v>
      </c>
      <c r="E48" s="18">
        <f>SUM(E45,E42,F39)</f>
        <v>3.7569795516136977</v>
      </c>
      <c r="F48" s="8" t="s">
        <v>12</v>
      </c>
      <c r="G48" s="3"/>
      <c r="J48" s="4"/>
      <c r="K48" t="s">
        <v>51</v>
      </c>
      <c r="M48" s="18">
        <f>SUM(M45,M42,N39)</f>
        <v>6.4413895713895712</v>
      </c>
      <c r="N48" s="8" t="s">
        <v>12</v>
      </c>
      <c r="O48" s="3"/>
    </row>
    <row r="49" spans="2:15">
      <c r="B49" s="4"/>
      <c r="G49" s="3"/>
      <c r="J49" s="4"/>
      <c r="O49" s="3"/>
    </row>
    <row r="50" spans="2:15" ht="18.75">
      <c r="B50" s="4" t="s">
        <v>11</v>
      </c>
      <c r="E50" s="35" t="s">
        <v>52</v>
      </c>
      <c r="F50" s="28">
        <f>1/E48</f>
        <v>0.26617126504467664</v>
      </c>
      <c r="G50" s="41" t="s">
        <v>18</v>
      </c>
      <c r="J50" s="4" t="s">
        <v>11</v>
      </c>
      <c r="M50" s="35" t="s">
        <v>52</v>
      </c>
      <c r="N50" s="28">
        <f>1/M48</f>
        <v>0.15524600537152028</v>
      </c>
      <c r="O50" s="41" t="s">
        <v>18</v>
      </c>
    </row>
    <row r="51" spans="2:15" ht="16.5" customHeight="1">
      <c r="B51" s="9"/>
      <c r="C51" s="10"/>
      <c r="D51" s="10"/>
      <c r="E51" s="36" t="s">
        <v>20</v>
      </c>
      <c r="F51" s="36" t="s">
        <v>81</v>
      </c>
      <c r="J51" s="9"/>
      <c r="K51" s="10"/>
      <c r="L51" s="10"/>
      <c r="M51" s="36" t="s">
        <v>20</v>
      </c>
      <c r="N51" s="36">
        <v>0.25</v>
      </c>
    </row>
    <row r="52" spans="2:15" ht="16.5" customHeight="1"/>
    <row r="53" spans="2:15" ht="16.5" customHeight="1"/>
    <row r="54" spans="2:15" ht="16.5" customHeight="1"/>
    <row r="56" spans="2:15">
      <c r="B56" s="1" t="s">
        <v>88</v>
      </c>
      <c r="C56" s="61" t="s">
        <v>66</v>
      </c>
      <c r="D56" s="59"/>
      <c r="E56" s="59"/>
      <c r="F56" s="59"/>
      <c r="G56" s="29" t="s">
        <v>27</v>
      </c>
    </row>
    <row r="57" spans="2:15">
      <c r="B57" s="45"/>
      <c r="C57" s="38"/>
      <c r="D57" s="38"/>
      <c r="E57" s="38"/>
      <c r="F57" s="38"/>
      <c r="G57" s="39">
        <f>SUM(D61:D62,D64:D68)*100</f>
        <v>49.5</v>
      </c>
      <c r="H57" t="s">
        <v>76</v>
      </c>
    </row>
    <row r="58" spans="2:15">
      <c r="B58" s="4" t="s">
        <v>0</v>
      </c>
      <c r="G58" s="3"/>
    </row>
    <row r="59" spans="2:15">
      <c r="B59" s="4"/>
      <c r="C59" s="5" t="s">
        <v>1</v>
      </c>
      <c r="D59" s="5" t="s">
        <v>2</v>
      </c>
      <c r="E59" s="5" t="s">
        <v>3</v>
      </c>
      <c r="F59" s="5" t="s">
        <v>4</v>
      </c>
      <c r="G59" s="3"/>
    </row>
    <row r="60" spans="2:15" ht="17.25">
      <c r="B60" s="4"/>
      <c r="C60" s="6" t="s">
        <v>5</v>
      </c>
      <c r="D60" s="6" t="s">
        <v>6</v>
      </c>
      <c r="E60" s="6" t="s">
        <v>7</v>
      </c>
      <c r="F60" s="6" t="s">
        <v>12</v>
      </c>
      <c r="G60" s="3"/>
    </row>
    <row r="61" spans="2:15">
      <c r="B61" s="4"/>
      <c r="C61" s="5" t="s">
        <v>21</v>
      </c>
      <c r="D61" s="25">
        <v>0.02</v>
      </c>
      <c r="E61" s="25">
        <v>1.05</v>
      </c>
      <c r="F61" s="25">
        <f>D61/E61</f>
        <v>1.9047619047619046E-2</v>
      </c>
      <c r="G61" s="3"/>
    </row>
    <row r="62" spans="2:15">
      <c r="B62" s="4"/>
      <c r="C62" s="5" t="s">
        <v>67</v>
      </c>
      <c r="D62" s="26">
        <v>3.5000000000000003E-2</v>
      </c>
      <c r="E62" s="25">
        <v>0.18</v>
      </c>
      <c r="F62" s="25">
        <f>D62/E62</f>
        <v>0.19444444444444448</v>
      </c>
      <c r="G62" s="3"/>
    </row>
    <row r="63" spans="2:15">
      <c r="B63" s="4"/>
      <c r="C63" s="5" t="s">
        <v>65</v>
      </c>
      <c r="D63" s="66" t="s">
        <v>73</v>
      </c>
      <c r="E63" s="67"/>
      <c r="F63" s="68"/>
      <c r="G63" s="3"/>
    </row>
    <row r="64" spans="2:15">
      <c r="B64" s="4"/>
      <c r="C64" s="5" t="s">
        <v>68</v>
      </c>
      <c r="D64" s="26">
        <v>0.12</v>
      </c>
      <c r="E64" s="25">
        <v>0.18</v>
      </c>
      <c r="F64" s="25">
        <f t="shared" ref="F64:F68" si="5">D64/E64</f>
        <v>0.66666666666666663</v>
      </c>
      <c r="G64" s="3"/>
    </row>
    <row r="65" spans="2:7">
      <c r="B65" s="4"/>
      <c r="C65" s="5" t="s">
        <v>69</v>
      </c>
      <c r="D65" s="26">
        <v>2.5000000000000001E-2</v>
      </c>
      <c r="E65" s="25">
        <v>0.25</v>
      </c>
      <c r="F65" s="25">
        <f t="shared" si="5"/>
        <v>0.1</v>
      </c>
      <c r="G65" s="3"/>
    </row>
    <row r="66" spans="2:7">
      <c r="B66" s="4"/>
      <c r="C66" s="5" t="s">
        <v>70</v>
      </c>
      <c r="D66" s="26">
        <v>0.03</v>
      </c>
      <c r="E66" s="26">
        <v>3.7999999999999999E-2</v>
      </c>
      <c r="F66" s="25">
        <f t="shared" si="5"/>
        <v>0.78947368421052633</v>
      </c>
      <c r="G66" s="3"/>
    </row>
    <row r="67" spans="2:7">
      <c r="B67" s="4"/>
      <c r="C67" s="5" t="s">
        <v>71</v>
      </c>
      <c r="D67" s="26">
        <v>0.25</v>
      </c>
      <c r="E67" s="25">
        <v>0.77</v>
      </c>
      <c r="F67" s="25">
        <f t="shared" si="5"/>
        <v>0.32467532467532467</v>
      </c>
      <c r="G67" s="3"/>
    </row>
    <row r="68" spans="2:7">
      <c r="B68" s="4"/>
      <c r="C68" s="5" t="s">
        <v>72</v>
      </c>
      <c r="D68" s="26">
        <v>1.4999999999999999E-2</v>
      </c>
      <c r="E68" s="25">
        <v>1</v>
      </c>
      <c r="F68" s="25">
        <f t="shared" si="5"/>
        <v>1.4999999999999999E-2</v>
      </c>
      <c r="G68" s="3"/>
    </row>
    <row r="69" spans="2:7" ht="18" hidden="1">
      <c r="B69" s="4"/>
      <c r="E69" s="7" t="s">
        <v>13</v>
      </c>
      <c r="F69" s="25">
        <f>SUM(F61:F62,F64:F68)</f>
        <v>2.1093077390445809</v>
      </c>
      <c r="G69" s="3"/>
    </row>
    <row r="70" spans="2:7" hidden="1">
      <c r="B70" s="4"/>
      <c r="G70" s="3"/>
    </row>
    <row r="71" spans="2:7" hidden="1">
      <c r="B71" s="4" t="s">
        <v>8</v>
      </c>
      <c r="G71" s="3"/>
    </row>
    <row r="72" spans="2:7" ht="18.75" hidden="1">
      <c r="B72" s="4"/>
      <c r="C72" t="s">
        <v>14</v>
      </c>
      <c r="E72">
        <v>0.17</v>
      </c>
      <c r="F72" s="8" t="s">
        <v>12</v>
      </c>
      <c r="G72" s="3"/>
    </row>
    <row r="73" spans="2:7" hidden="1">
      <c r="B73" s="4"/>
      <c r="G73" s="3"/>
    </row>
    <row r="74" spans="2:7" hidden="1">
      <c r="B74" s="4" t="s">
        <v>9</v>
      </c>
      <c r="G74" s="3"/>
    </row>
    <row r="75" spans="2:7" ht="18.75" hidden="1">
      <c r="B75" s="4"/>
      <c r="C75" t="s">
        <v>15</v>
      </c>
      <c r="E75">
        <v>0.17</v>
      </c>
      <c r="F75" s="8" t="s">
        <v>12</v>
      </c>
      <c r="G75" s="3"/>
    </row>
    <row r="76" spans="2:7" hidden="1">
      <c r="B76" s="4"/>
      <c r="G76" s="3"/>
    </row>
    <row r="77" spans="2:7" hidden="1">
      <c r="B77" s="4" t="s">
        <v>10</v>
      </c>
      <c r="G77" s="3"/>
    </row>
    <row r="78" spans="2:7" ht="18.75" hidden="1">
      <c r="B78" s="4"/>
      <c r="C78" t="s">
        <v>51</v>
      </c>
      <c r="E78" s="18">
        <f>SUM(E75,E72,F69)</f>
        <v>2.4493077390445808</v>
      </c>
      <c r="F78" s="8" t="s">
        <v>12</v>
      </c>
      <c r="G78" s="3"/>
    </row>
    <row r="79" spans="2:7">
      <c r="B79" s="4"/>
      <c r="G79" s="3"/>
    </row>
    <row r="80" spans="2:7" ht="18.75">
      <c r="B80" s="4" t="s">
        <v>11</v>
      </c>
      <c r="E80" s="35" t="s">
        <v>52</v>
      </c>
      <c r="F80" s="28">
        <f>1/E78</f>
        <v>0.40827862667435871</v>
      </c>
      <c r="G80" s="41" t="s">
        <v>18</v>
      </c>
    </row>
    <row r="81" spans="2:24">
      <c r="B81" s="9"/>
      <c r="C81" s="10"/>
      <c r="D81" s="10"/>
      <c r="E81" s="46" t="s">
        <v>20</v>
      </c>
      <c r="F81" s="47">
        <v>0.15</v>
      </c>
    </row>
    <row r="86" spans="2:24" ht="17.25">
      <c r="B86" s="19" t="s">
        <v>91</v>
      </c>
      <c r="C86" s="59" t="s">
        <v>62</v>
      </c>
      <c r="D86" s="59"/>
      <c r="E86" s="59"/>
      <c r="F86" s="59"/>
      <c r="G86" s="20">
        <v>0.28999999999999998</v>
      </c>
      <c r="H86" s="11" t="s">
        <v>18</v>
      </c>
      <c r="J86" s="19" t="s">
        <v>92</v>
      </c>
      <c r="K86" s="59" t="s">
        <v>64</v>
      </c>
      <c r="L86" s="59"/>
      <c r="M86" s="59"/>
      <c r="N86" s="59"/>
      <c r="O86" s="20">
        <v>0.27</v>
      </c>
      <c r="P86" s="11" t="s">
        <v>18</v>
      </c>
      <c r="R86" s="19" t="s">
        <v>90</v>
      </c>
      <c r="S86" s="59" t="s">
        <v>63</v>
      </c>
      <c r="T86" s="59"/>
      <c r="U86" s="59"/>
      <c r="V86" s="59"/>
      <c r="W86" s="20">
        <v>0.96</v>
      </c>
      <c r="X86" s="11" t="s">
        <v>18</v>
      </c>
    </row>
    <row r="87" spans="2:24">
      <c r="B87" s="45"/>
      <c r="C87" s="38"/>
      <c r="D87" s="38"/>
      <c r="E87" s="38"/>
      <c r="F87" s="38"/>
      <c r="G87" s="39">
        <f>SUM(D91:D95)*100</f>
        <v>54</v>
      </c>
      <c r="H87" t="s">
        <v>76</v>
      </c>
      <c r="J87" s="45"/>
      <c r="K87" s="38"/>
      <c r="L87" s="38"/>
      <c r="M87" s="38"/>
      <c r="N87" s="38"/>
      <c r="O87" s="39">
        <f>SUM(L91:L95)*100</f>
        <v>55.000000000000007</v>
      </c>
      <c r="P87" t="s">
        <v>76</v>
      </c>
      <c r="R87" s="45"/>
      <c r="S87" s="38"/>
      <c r="T87" s="38"/>
      <c r="U87" s="38"/>
      <c r="V87" s="38"/>
      <c r="W87" s="39">
        <f>SUM(T91:T95)*100</f>
        <v>46</v>
      </c>
      <c r="X87" t="s">
        <v>76</v>
      </c>
    </row>
    <row r="88" spans="2:24">
      <c r="B88" s="2" t="s">
        <v>0</v>
      </c>
      <c r="G88" s="3"/>
      <c r="J88" s="2" t="s">
        <v>0</v>
      </c>
      <c r="O88" s="3"/>
      <c r="R88" s="2" t="s">
        <v>0</v>
      </c>
      <c r="W88" s="3"/>
    </row>
    <row r="89" spans="2:24">
      <c r="B89" s="4"/>
      <c r="C89" s="5" t="s">
        <v>1</v>
      </c>
      <c r="D89" s="5" t="s">
        <v>2</v>
      </c>
      <c r="E89" s="5" t="s">
        <v>3</v>
      </c>
      <c r="F89" s="5" t="s">
        <v>4</v>
      </c>
      <c r="G89" s="3"/>
      <c r="J89" s="4"/>
      <c r="K89" s="5" t="s">
        <v>1</v>
      </c>
      <c r="L89" s="5" t="s">
        <v>2</v>
      </c>
      <c r="M89" s="5" t="s">
        <v>3</v>
      </c>
      <c r="N89" s="5" t="s">
        <v>4</v>
      </c>
      <c r="O89" s="3"/>
      <c r="R89" s="4"/>
      <c r="S89" s="5" t="s">
        <v>1</v>
      </c>
      <c r="T89" s="5" t="s">
        <v>2</v>
      </c>
      <c r="U89" s="5" t="s">
        <v>3</v>
      </c>
      <c r="V89" s="5" t="s">
        <v>4</v>
      </c>
      <c r="W89" s="3"/>
    </row>
    <row r="90" spans="2:24" ht="17.25">
      <c r="B90" s="4"/>
      <c r="C90" s="6" t="s">
        <v>5</v>
      </c>
      <c r="D90" s="6" t="s">
        <v>6</v>
      </c>
      <c r="E90" s="6" t="s">
        <v>7</v>
      </c>
      <c r="F90" s="6" t="s">
        <v>12</v>
      </c>
      <c r="G90" s="3"/>
      <c r="J90" s="4"/>
      <c r="K90" s="6" t="s">
        <v>5</v>
      </c>
      <c r="L90" s="6" t="s">
        <v>6</v>
      </c>
      <c r="M90" s="6" t="s">
        <v>7</v>
      </c>
      <c r="N90" s="6" t="s">
        <v>12</v>
      </c>
      <c r="O90" s="3"/>
      <c r="R90" s="4"/>
      <c r="S90" s="6" t="s">
        <v>5</v>
      </c>
      <c r="T90" s="6" t="s">
        <v>6</v>
      </c>
      <c r="U90" s="6" t="s">
        <v>7</v>
      </c>
      <c r="V90" s="6" t="s">
        <v>12</v>
      </c>
      <c r="W90" s="3"/>
    </row>
    <row r="91" spans="2:24">
      <c r="B91" s="4"/>
      <c r="C91" s="30" t="s">
        <v>60</v>
      </c>
      <c r="D91" s="32">
        <v>0.02</v>
      </c>
      <c r="E91" s="32">
        <v>1.05</v>
      </c>
      <c r="F91" s="31">
        <f>D91/E91</f>
        <v>1.9047619047619046E-2</v>
      </c>
      <c r="G91" s="3"/>
      <c r="J91" s="4"/>
      <c r="K91" s="5" t="s">
        <v>21</v>
      </c>
      <c r="L91" s="5">
        <v>0.02</v>
      </c>
      <c r="M91" s="5">
        <v>1.05</v>
      </c>
      <c r="N91" s="25">
        <f>L91/M91</f>
        <v>1.9047619047619046E-2</v>
      </c>
      <c r="O91" s="3"/>
      <c r="R91" s="4"/>
      <c r="S91" s="5" t="s">
        <v>21</v>
      </c>
      <c r="T91" s="5">
        <v>0.03</v>
      </c>
      <c r="U91" s="25">
        <v>1.05</v>
      </c>
      <c r="V91" s="25">
        <f>T91/U91</f>
        <v>2.8571428571428571E-2</v>
      </c>
      <c r="W91" s="3"/>
    </row>
    <row r="92" spans="2:24">
      <c r="B92" s="4"/>
      <c r="C92" s="5" t="s">
        <v>56</v>
      </c>
      <c r="D92" s="25">
        <v>0.06</v>
      </c>
      <c r="E92" s="25">
        <v>2</v>
      </c>
      <c r="F92" s="25">
        <f>D92/E92</f>
        <v>0.03</v>
      </c>
      <c r="G92" s="3"/>
      <c r="J92" s="4"/>
      <c r="K92" s="5" t="s">
        <v>56</v>
      </c>
      <c r="L92" s="25">
        <v>0.06</v>
      </c>
      <c r="M92" s="26">
        <v>2</v>
      </c>
      <c r="N92" s="25">
        <f>L92/M92</f>
        <v>0.03</v>
      </c>
      <c r="O92" s="3"/>
      <c r="R92" s="4"/>
      <c r="S92" s="5" t="s">
        <v>89</v>
      </c>
      <c r="T92" s="25">
        <v>0.06</v>
      </c>
      <c r="U92" s="25">
        <v>2.2999999999999998</v>
      </c>
      <c r="V92" s="25">
        <f>T92/U92</f>
        <v>2.6086956521739132E-2</v>
      </c>
      <c r="W92" s="3"/>
    </row>
    <row r="93" spans="2:24">
      <c r="B93" s="4"/>
      <c r="C93" s="5" t="s">
        <v>57</v>
      </c>
      <c r="D93" s="25">
        <v>0.11</v>
      </c>
      <c r="E93" s="26">
        <v>3.7999999999999999E-2</v>
      </c>
      <c r="F93" s="25">
        <f t="shared" ref="F93:F95" si="6">D93/E93</f>
        <v>2.8947368421052633</v>
      </c>
      <c r="G93" s="3"/>
      <c r="J93" s="4"/>
      <c r="K93" s="5" t="s">
        <v>57</v>
      </c>
      <c r="L93" s="25">
        <v>0.12</v>
      </c>
      <c r="M93" s="26">
        <v>3.7999999999999999E-2</v>
      </c>
      <c r="N93" s="25">
        <f t="shared" ref="N93:N95" si="7">L93/M93</f>
        <v>3.1578947368421053</v>
      </c>
      <c r="O93" s="3"/>
      <c r="R93" s="4"/>
      <c r="S93" s="5" t="s">
        <v>57</v>
      </c>
      <c r="T93" s="25">
        <v>0.02</v>
      </c>
      <c r="U93" s="26">
        <v>0.04</v>
      </c>
      <c r="V93" s="25">
        <f t="shared" ref="V93:V95" si="8">T93/U93</f>
        <v>0.5</v>
      </c>
      <c r="W93" s="3"/>
    </row>
    <row r="94" spans="2:24">
      <c r="B94" s="4"/>
      <c r="C94" s="5" t="s">
        <v>58</v>
      </c>
      <c r="D94" s="25">
        <v>0.1</v>
      </c>
      <c r="E94" s="25">
        <v>2</v>
      </c>
      <c r="F94" s="25">
        <f t="shared" si="6"/>
        <v>0.05</v>
      </c>
      <c r="G94" s="3"/>
      <c r="J94" s="4"/>
      <c r="K94" s="5" t="s">
        <v>58</v>
      </c>
      <c r="L94" s="25">
        <v>0.1</v>
      </c>
      <c r="M94" s="26">
        <v>2</v>
      </c>
      <c r="N94" s="25">
        <f t="shared" si="7"/>
        <v>0.05</v>
      </c>
      <c r="O94" s="3"/>
      <c r="R94" s="4"/>
      <c r="S94" s="5" t="s">
        <v>58</v>
      </c>
      <c r="T94" s="25">
        <v>0.1</v>
      </c>
      <c r="U94" s="25">
        <v>2.2999999999999998</v>
      </c>
      <c r="V94" s="25">
        <f t="shared" si="8"/>
        <v>4.3478260869565223E-2</v>
      </c>
      <c r="W94" s="3"/>
    </row>
    <row r="95" spans="2:24">
      <c r="B95" s="4"/>
      <c r="C95" s="5" t="s">
        <v>59</v>
      </c>
      <c r="D95" s="25">
        <v>0.25</v>
      </c>
      <c r="E95" s="26">
        <v>0.9</v>
      </c>
      <c r="F95" s="25">
        <f t="shared" si="6"/>
        <v>0.27777777777777779</v>
      </c>
      <c r="G95" s="3"/>
      <c r="J95" s="4"/>
      <c r="K95" s="5" t="s">
        <v>59</v>
      </c>
      <c r="L95" s="25">
        <v>0.25</v>
      </c>
      <c r="M95" s="26">
        <v>0.9</v>
      </c>
      <c r="N95" s="25">
        <f t="shared" si="7"/>
        <v>0.27777777777777779</v>
      </c>
      <c r="O95" s="3"/>
      <c r="R95" s="4"/>
      <c r="S95" s="5" t="s">
        <v>59</v>
      </c>
      <c r="T95" s="25">
        <v>0.25</v>
      </c>
      <c r="U95" s="25">
        <v>0.9</v>
      </c>
      <c r="V95" s="25">
        <f t="shared" si="8"/>
        <v>0.27777777777777779</v>
      </c>
      <c r="W95" s="3"/>
    </row>
    <row r="96" spans="2:24" ht="18" hidden="1">
      <c r="B96" s="4"/>
      <c r="E96" s="7" t="s">
        <v>13</v>
      </c>
      <c r="F96" s="18">
        <f>SUM(F91:F95)</f>
        <v>3.27156223893066</v>
      </c>
      <c r="G96" s="3"/>
      <c r="J96" s="4"/>
      <c r="M96" s="7" t="s">
        <v>13</v>
      </c>
      <c r="N96" s="18">
        <f>SUM(N91:N95)</f>
        <v>3.534720133667502</v>
      </c>
      <c r="O96" s="3"/>
      <c r="R96" s="4"/>
      <c r="U96" s="7" t="s">
        <v>13</v>
      </c>
      <c r="V96" s="25">
        <f>SUM(V91:V95)</f>
        <v>0.87591442374051065</v>
      </c>
      <c r="W96" s="3"/>
    </row>
    <row r="97" spans="2:23" hidden="1">
      <c r="B97" s="4"/>
      <c r="G97" s="3"/>
      <c r="J97" s="4"/>
      <c r="O97" s="3"/>
      <c r="R97" s="4"/>
      <c r="W97" s="3"/>
    </row>
    <row r="98" spans="2:23" hidden="1">
      <c r="B98" s="2" t="s">
        <v>8</v>
      </c>
      <c r="G98" s="3"/>
      <c r="J98" s="2" t="s">
        <v>8</v>
      </c>
      <c r="O98" s="3"/>
      <c r="R98" s="2" t="s">
        <v>8</v>
      </c>
      <c r="W98" s="3"/>
    </row>
    <row r="99" spans="2:23" ht="18.75" hidden="1">
      <c r="B99" s="4"/>
      <c r="C99" t="s">
        <v>14</v>
      </c>
      <c r="E99" s="27">
        <v>0.17</v>
      </c>
      <c r="F99" s="8" t="s">
        <v>12</v>
      </c>
      <c r="G99" s="3"/>
      <c r="J99" s="4"/>
      <c r="K99" t="s">
        <v>14</v>
      </c>
      <c r="M99" s="27">
        <v>0.17</v>
      </c>
      <c r="N99" s="8" t="s">
        <v>12</v>
      </c>
      <c r="O99" s="3"/>
      <c r="R99" s="4"/>
      <c r="S99" t="s">
        <v>14</v>
      </c>
      <c r="U99" s="27">
        <v>0.17</v>
      </c>
      <c r="V99" s="8" t="s">
        <v>12</v>
      </c>
      <c r="W99" s="3"/>
    </row>
    <row r="100" spans="2:23" hidden="1">
      <c r="B100" s="4"/>
      <c r="E100" s="27"/>
      <c r="G100" s="3"/>
      <c r="J100" s="4"/>
      <c r="M100" s="27"/>
      <c r="O100" s="3"/>
      <c r="R100" s="4"/>
      <c r="U100" s="27"/>
      <c r="W100" s="3"/>
    </row>
    <row r="101" spans="2:23" hidden="1">
      <c r="B101" s="2" t="s">
        <v>9</v>
      </c>
      <c r="E101" s="27"/>
      <c r="G101" s="3"/>
      <c r="J101" s="2" t="s">
        <v>9</v>
      </c>
      <c r="M101" s="27"/>
      <c r="O101" s="3"/>
      <c r="R101" s="2" t="s">
        <v>9</v>
      </c>
      <c r="U101" s="27"/>
      <c r="W101" s="3"/>
    </row>
    <row r="102" spans="2:23" ht="18.75" hidden="1">
      <c r="B102" s="4"/>
      <c r="C102" t="s">
        <v>15</v>
      </c>
      <c r="E102" t="s">
        <v>61</v>
      </c>
      <c r="F102" s="8" t="s">
        <v>12</v>
      </c>
      <c r="G102" s="3"/>
      <c r="J102" s="4"/>
      <c r="K102" t="s">
        <v>15</v>
      </c>
      <c r="M102" t="s">
        <v>61</v>
      </c>
      <c r="N102" s="8" t="s">
        <v>12</v>
      </c>
      <c r="O102" s="3"/>
      <c r="R102" s="4"/>
      <c r="S102" t="s">
        <v>15</v>
      </c>
      <c r="U102" t="s">
        <v>61</v>
      </c>
      <c r="V102" s="8" t="s">
        <v>12</v>
      </c>
      <c r="W102" s="3"/>
    </row>
    <row r="103" spans="2:23" hidden="1">
      <c r="B103" s="4"/>
      <c r="E103" s="27"/>
      <c r="G103" s="3"/>
      <c r="J103" s="4"/>
      <c r="M103" s="27"/>
      <c r="O103" s="3"/>
      <c r="R103" s="4"/>
      <c r="U103" s="27"/>
      <c r="W103" s="3"/>
    </row>
    <row r="104" spans="2:23" hidden="1">
      <c r="B104" s="2" t="s">
        <v>10</v>
      </c>
      <c r="E104" s="27"/>
      <c r="G104" s="3"/>
      <c r="J104" s="2" t="s">
        <v>10</v>
      </c>
      <c r="M104" s="27"/>
      <c r="O104" s="3"/>
      <c r="R104" s="2" t="s">
        <v>10</v>
      </c>
      <c r="U104" s="27"/>
      <c r="W104" s="3"/>
    </row>
    <row r="105" spans="2:23" ht="18.75" hidden="1">
      <c r="B105" s="4"/>
      <c r="C105" t="s">
        <v>51</v>
      </c>
      <c r="E105" s="27">
        <f>SUM(E99,F96)</f>
        <v>3.4415622389306599</v>
      </c>
      <c r="F105" s="8" t="s">
        <v>12</v>
      </c>
      <c r="G105" s="3"/>
      <c r="J105" s="4"/>
      <c r="K105" t="s">
        <v>51</v>
      </c>
      <c r="M105" s="27">
        <f>SUM(M99,N96)</f>
        <v>3.704720133667502</v>
      </c>
      <c r="N105" s="8" t="s">
        <v>12</v>
      </c>
      <c r="O105" s="3"/>
      <c r="R105" s="4"/>
      <c r="S105" t="s">
        <v>51</v>
      </c>
      <c r="U105" s="27">
        <f>SUM(U99,V96)</f>
        <v>1.0459144237405107</v>
      </c>
      <c r="V105" s="8" t="s">
        <v>12</v>
      </c>
      <c r="W105" s="3"/>
    </row>
    <row r="106" spans="2:23">
      <c r="B106" s="4"/>
      <c r="E106" s="27"/>
      <c r="G106" s="3"/>
      <c r="J106" s="4"/>
      <c r="M106" s="27"/>
      <c r="O106" s="3"/>
      <c r="R106" s="4"/>
      <c r="U106" s="27"/>
      <c r="W106" s="3"/>
    </row>
    <row r="107" spans="2:23" ht="18.75">
      <c r="B107" s="2" t="s">
        <v>11</v>
      </c>
      <c r="E107" s="35" t="s">
        <v>52</v>
      </c>
      <c r="F107" s="22">
        <f>1/E105</f>
        <v>0.29056571712929813</v>
      </c>
      <c r="G107" s="41" t="s">
        <v>18</v>
      </c>
      <c r="J107" s="2" t="s">
        <v>11</v>
      </c>
      <c r="M107" s="35" t="s">
        <v>52</v>
      </c>
      <c r="N107" s="22">
        <f>1/M105</f>
        <v>0.26992592258515519</v>
      </c>
      <c r="O107" s="41" t="s">
        <v>18</v>
      </c>
      <c r="R107" s="2" t="s">
        <v>11</v>
      </c>
      <c r="U107" s="35" t="s">
        <v>52</v>
      </c>
      <c r="V107" s="22">
        <f>1/U105</f>
        <v>0.95610116592875105</v>
      </c>
      <c r="W107" s="41" t="s">
        <v>18</v>
      </c>
    </row>
    <row r="108" spans="2:23">
      <c r="B108" s="9"/>
      <c r="C108" s="10"/>
      <c r="D108" s="10"/>
      <c r="E108" s="36" t="s">
        <v>20</v>
      </c>
      <c r="F108" s="44">
        <v>0.3</v>
      </c>
      <c r="J108" s="9"/>
      <c r="K108" s="10"/>
      <c r="L108" s="10"/>
      <c r="M108" s="36" t="s">
        <v>20</v>
      </c>
      <c r="N108" s="44">
        <v>0.3</v>
      </c>
      <c r="R108" s="9"/>
      <c r="S108" s="10"/>
      <c r="T108" s="10"/>
      <c r="U108" s="36" t="s">
        <v>20</v>
      </c>
      <c r="V108" s="44">
        <v>1.2</v>
      </c>
    </row>
    <row r="114" spans="2:16" s="74" customFormat="1"/>
    <row r="115" spans="2:16" s="74" customFormat="1"/>
    <row r="117" spans="2:16" ht="17.25">
      <c r="B117" s="19" t="s">
        <v>43</v>
      </c>
      <c r="C117" s="59" t="s">
        <v>55</v>
      </c>
      <c r="D117" s="59"/>
      <c r="E117" s="59"/>
      <c r="F117" s="59"/>
      <c r="G117" s="20">
        <v>0.14699999999999999</v>
      </c>
      <c r="H117" s="11" t="s">
        <v>18</v>
      </c>
      <c r="J117" s="19" t="s">
        <v>94</v>
      </c>
      <c r="K117" s="59" t="s">
        <v>54</v>
      </c>
      <c r="L117" s="59"/>
      <c r="M117" s="59"/>
      <c r="N117" s="59"/>
      <c r="O117" s="20">
        <v>0.28999999999999998</v>
      </c>
      <c r="P117" s="11" t="s">
        <v>18</v>
      </c>
    </row>
    <row r="118" spans="2:16">
      <c r="B118" s="45"/>
      <c r="C118" s="38"/>
      <c r="D118" s="38"/>
      <c r="E118" s="38"/>
      <c r="F118" s="38"/>
      <c r="G118" s="39">
        <f>SUM(D122:D131)*100</f>
        <v>55.500000000000007</v>
      </c>
      <c r="H118" t="s">
        <v>76</v>
      </c>
      <c r="J118" s="45"/>
      <c r="K118" s="38"/>
      <c r="L118" s="38"/>
      <c r="M118" s="38"/>
      <c r="N118" s="38"/>
      <c r="O118" s="39">
        <f>SUM(L122:L130)*100</f>
        <v>41.5</v>
      </c>
      <c r="P118" t="s">
        <v>76</v>
      </c>
    </row>
    <row r="119" spans="2:16">
      <c r="B119" s="2" t="s">
        <v>0</v>
      </c>
      <c r="G119" s="3"/>
      <c r="J119" s="2" t="s">
        <v>0</v>
      </c>
      <c r="O119" s="3"/>
    </row>
    <row r="120" spans="2:16">
      <c r="B120" s="4"/>
      <c r="C120" s="5" t="s">
        <v>1</v>
      </c>
      <c r="D120" s="5" t="s">
        <v>2</v>
      </c>
      <c r="E120" s="5" t="s">
        <v>3</v>
      </c>
      <c r="F120" s="5" t="s">
        <v>4</v>
      </c>
      <c r="G120" s="3"/>
      <c r="J120" s="4"/>
      <c r="K120" s="5" t="s">
        <v>1</v>
      </c>
      <c r="L120" s="5" t="s">
        <v>2</v>
      </c>
      <c r="M120" s="5" t="s">
        <v>3</v>
      </c>
      <c r="N120" s="5" t="s">
        <v>4</v>
      </c>
      <c r="O120" s="3"/>
    </row>
    <row r="121" spans="2:16" ht="17.25">
      <c r="B121" s="4"/>
      <c r="C121" s="6" t="s">
        <v>5</v>
      </c>
      <c r="D121" s="6" t="s">
        <v>6</v>
      </c>
      <c r="E121" s="6" t="s">
        <v>7</v>
      </c>
      <c r="F121" s="6" t="s">
        <v>12</v>
      </c>
      <c r="G121" s="3"/>
      <c r="J121" s="4"/>
      <c r="K121" s="6" t="s">
        <v>5</v>
      </c>
      <c r="L121" s="6" t="s">
        <v>6</v>
      </c>
      <c r="M121" s="6" t="s">
        <v>7</v>
      </c>
      <c r="N121" s="6" t="s">
        <v>12</v>
      </c>
      <c r="O121" s="3"/>
    </row>
    <row r="122" spans="2:16">
      <c r="B122" s="4"/>
      <c r="C122" s="5" t="s">
        <v>93</v>
      </c>
      <c r="D122" s="23">
        <v>0.01</v>
      </c>
      <c r="E122" s="23">
        <v>0.18</v>
      </c>
      <c r="F122" s="21">
        <f>D122/E122</f>
        <v>5.5555555555555559E-2</v>
      </c>
      <c r="G122" s="3"/>
      <c r="J122" s="4"/>
      <c r="K122" s="5" t="s">
        <v>93</v>
      </c>
      <c r="L122" s="23">
        <v>0.01</v>
      </c>
      <c r="M122" s="23">
        <v>0.18</v>
      </c>
      <c r="N122" s="21">
        <f>L122/M122</f>
        <v>5.5555555555555559E-2</v>
      </c>
      <c r="O122" s="3"/>
    </row>
    <row r="123" spans="2:16">
      <c r="B123" s="4"/>
      <c r="C123" s="5" t="s">
        <v>44</v>
      </c>
      <c r="D123" s="23">
        <v>0.03</v>
      </c>
      <c r="E123" s="23">
        <v>0.18</v>
      </c>
      <c r="F123" s="21">
        <f t="shared" ref="F123" si="9">D123/E123</f>
        <v>0.16666666666666666</v>
      </c>
      <c r="G123" s="3"/>
      <c r="J123" s="4"/>
      <c r="K123" s="5" t="s">
        <v>44</v>
      </c>
      <c r="L123" s="23">
        <v>0.03</v>
      </c>
      <c r="M123" s="23">
        <v>0.18</v>
      </c>
      <c r="N123" s="21">
        <f t="shared" ref="N123:N124" si="10">L123/M123</f>
        <v>0.16666666666666666</v>
      </c>
      <c r="O123" s="3"/>
    </row>
    <row r="124" spans="2:16">
      <c r="B124" s="4"/>
      <c r="C124" s="5" t="s">
        <v>45</v>
      </c>
      <c r="D124" s="23">
        <v>0.03</v>
      </c>
      <c r="E124" s="23">
        <v>0.18</v>
      </c>
      <c r="F124" s="21">
        <f t="shared" ref="F124" si="11">D124/E124</f>
        <v>0.16666666666666666</v>
      </c>
      <c r="G124" s="3"/>
      <c r="J124" s="4"/>
      <c r="K124" s="5" t="s">
        <v>45</v>
      </c>
      <c r="L124" s="23">
        <v>0.03</v>
      </c>
      <c r="M124" s="23">
        <v>0.18</v>
      </c>
      <c r="N124" s="21">
        <f t="shared" si="10"/>
        <v>0.16666666666666666</v>
      </c>
      <c r="O124" s="3"/>
    </row>
    <row r="125" spans="2:16">
      <c r="B125" s="4"/>
      <c r="C125" s="5" t="s">
        <v>46</v>
      </c>
      <c r="D125" s="66" t="s">
        <v>47</v>
      </c>
      <c r="E125" s="67"/>
      <c r="F125" s="68"/>
      <c r="G125" s="3"/>
      <c r="J125" s="4"/>
      <c r="K125" s="5" t="s">
        <v>46</v>
      </c>
      <c r="L125" s="66" t="s">
        <v>47</v>
      </c>
      <c r="M125" s="67"/>
      <c r="N125" s="68"/>
      <c r="O125" s="3"/>
    </row>
    <row r="126" spans="2:16">
      <c r="B126" s="4"/>
      <c r="C126" s="5" t="s">
        <v>48</v>
      </c>
      <c r="D126" s="66" t="s">
        <v>47</v>
      </c>
      <c r="E126" s="67"/>
      <c r="F126" s="68"/>
      <c r="G126" s="3"/>
      <c r="J126" s="4"/>
      <c r="K126" s="5" t="s">
        <v>48</v>
      </c>
      <c r="L126" s="66" t="s">
        <v>47</v>
      </c>
      <c r="M126" s="67"/>
      <c r="N126" s="68"/>
      <c r="O126" s="3"/>
    </row>
    <row r="127" spans="2:16">
      <c r="B127" s="4"/>
      <c r="C127" s="5" t="s">
        <v>49</v>
      </c>
      <c r="D127" s="23">
        <v>0.2</v>
      </c>
      <c r="E127" s="23">
        <v>0.18</v>
      </c>
      <c r="F127" s="21">
        <f>D127/E127*0.16</f>
        <v>0.17777777777777778</v>
      </c>
      <c r="G127" s="3"/>
      <c r="J127" s="4"/>
      <c r="K127" s="5" t="s">
        <v>49</v>
      </c>
      <c r="L127" s="23">
        <v>0.2</v>
      </c>
      <c r="M127" s="23">
        <v>0.18</v>
      </c>
      <c r="N127" s="21">
        <f>L127/M127*0.16</f>
        <v>0.17777777777777778</v>
      </c>
      <c r="O127" s="3"/>
    </row>
    <row r="128" spans="2:16">
      <c r="B128" s="4"/>
      <c r="C128" s="5" t="s">
        <v>95</v>
      </c>
      <c r="D128" s="23">
        <v>0.2</v>
      </c>
      <c r="E128" s="24">
        <v>3.7999999999999999E-2</v>
      </c>
      <c r="F128" s="21">
        <f>D128/E128*0.84</f>
        <v>4.4210526315789478</v>
      </c>
      <c r="G128" s="3"/>
      <c r="J128" s="4"/>
      <c r="K128" s="5" t="s">
        <v>19</v>
      </c>
      <c r="L128" s="23">
        <v>0.12</v>
      </c>
      <c r="M128" s="24">
        <v>3.7999999999999999E-2</v>
      </c>
      <c r="N128" s="21">
        <f>L128/M128*0.84</f>
        <v>2.6526315789473682</v>
      </c>
      <c r="O128" s="3"/>
    </row>
    <row r="129" spans="2:15">
      <c r="B129" s="4"/>
      <c r="C129" s="5" t="s">
        <v>96</v>
      </c>
      <c r="D129" s="23">
        <v>0.06</v>
      </c>
      <c r="E129" s="24">
        <v>3.7999999999999999E-2</v>
      </c>
      <c r="F129" s="21">
        <f>D129/E129</f>
        <v>1.5789473684210527</v>
      </c>
      <c r="G129" s="3"/>
      <c r="J129" s="4"/>
      <c r="K129" s="5" t="s">
        <v>50</v>
      </c>
      <c r="L129" s="66" t="s">
        <v>47</v>
      </c>
      <c r="M129" s="67"/>
      <c r="N129" s="68"/>
      <c r="O129" s="3"/>
    </row>
    <row r="130" spans="2:15">
      <c r="B130" s="4"/>
      <c r="C130" s="5" t="s">
        <v>50</v>
      </c>
      <c r="D130" s="66" t="s">
        <v>47</v>
      </c>
      <c r="E130" s="67"/>
      <c r="F130" s="68"/>
      <c r="G130" s="3"/>
      <c r="J130" s="4"/>
      <c r="K130" s="5" t="s">
        <v>53</v>
      </c>
      <c r="L130" s="23">
        <v>2.5000000000000001E-2</v>
      </c>
      <c r="M130" s="23">
        <v>0.25</v>
      </c>
      <c r="N130" s="21">
        <f t="shared" ref="N130" si="12">L130/M130</f>
        <v>0.1</v>
      </c>
      <c r="O130" s="3"/>
    </row>
    <row r="131" spans="2:15">
      <c r="B131" s="4"/>
      <c r="C131" s="5" t="s">
        <v>53</v>
      </c>
      <c r="D131" s="23">
        <v>2.5000000000000001E-2</v>
      </c>
      <c r="E131" s="23">
        <v>0.25</v>
      </c>
      <c r="F131" s="21">
        <f t="shared" ref="F131" si="13">D131/E131</f>
        <v>0.1</v>
      </c>
      <c r="G131" s="3"/>
      <c r="J131" s="4"/>
      <c r="O131" s="3"/>
    </row>
    <row r="132" spans="2:15" ht="18" hidden="1">
      <c r="B132" s="4"/>
      <c r="E132" s="7" t="s">
        <v>13</v>
      </c>
      <c r="F132" s="21">
        <f>SUM(F131,F127:F129,F122:F124)</f>
        <v>6.6666666666666679</v>
      </c>
      <c r="G132" s="3"/>
      <c r="J132" s="4"/>
      <c r="M132" s="7" t="s">
        <v>13</v>
      </c>
      <c r="N132" s="21">
        <f>SUM(N130,N127:N128,N122:N124)</f>
        <v>3.3192982456140343</v>
      </c>
      <c r="O132" s="3"/>
    </row>
    <row r="133" spans="2:15" hidden="1">
      <c r="B133" s="4"/>
      <c r="G133" s="3"/>
      <c r="J133" s="4"/>
      <c r="O133" s="3"/>
    </row>
    <row r="134" spans="2:15" hidden="1">
      <c r="B134" s="2" t="s">
        <v>8</v>
      </c>
      <c r="G134" s="3"/>
      <c r="J134" s="2" t="s">
        <v>8</v>
      </c>
      <c r="O134" s="3"/>
    </row>
    <row r="135" spans="2:15" ht="18.75" hidden="1">
      <c r="B135" s="4"/>
      <c r="C135" t="s">
        <v>14</v>
      </c>
      <c r="E135" s="27">
        <v>0.1</v>
      </c>
      <c r="F135" s="8" t="s">
        <v>12</v>
      </c>
      <c r="G135" s="3"/>
      <c r="J135" s="4"/>
      <c r="K135" t="s">
        <v>14</v>
      </c>
      <c r="M135" s="27">
        <v>0.1</v>
      </c>
      <c r="N135" s="8" t="s">
        <v>12</v>
      </c>
      <c r="O135" s="3"/>
    </row>
    <row r="136" spans="2:15" hidden="1">
      <c r="B136" s="4"/>
      <c r="E136" s="27"/>
      <c r="G136" s="3"/>
      <c r="J136" s="4"/>
      <c r="M136" s="27"/>
      <c r="O136" s="3"/>
    </row>
    <row r="137" spans="2:15" hidden="1">
      <c r="B137" s="2" t="s">
        <v>9</v>
      </c>
      <c r="E137" s="27"/>
      <c r="G137" s="3"/>
      <c r="J137" s="2" t="s">
        <v>9</v>
      </c>
      <c r="M137" s="27"/>
      <c r="O137" s="3"/>
    </row>
    <row r="138" spans="2:15" ht="18.75" hidden="1">
      <c r="B138" s="4"/>
      <c r="C138" t="s">
        <v>15</v>
      </c>
      <c r="E138" s="27">
        <v>0.04</v>
      </c>
      <c r="F138" s="8" t="s">
        <v>12</v>
      </c>
      <c r="G138" s="3"/>
      <c r="J138" s="4"/>
      <c r="K138" t="s">
        <v>15</v>
      </c>
      <c r="M138" s="27">
        <v>0.04</v>
      </c>
      <c r="N138" s="8" t="s">
        <v>12</v>
      </c>
      <c r="O138" s="3"/>
    </row>
    <row r="139" spans="2:15" hidden="1">
      <c r="B139" s="4"/>
      <c r="E139" s="27"/>
      <c r="G139" s="3"/>
      <c r="J139" s="4"/>
      <c r="M139" s="27"/>
      <c r="O139" s="3"/>
    </row>
    <row r="140" spans="2:15" hidden="1">
      <c r="B140" s="2" t="s">
        <v>10</v>
      </c>
      <c r="E140" s="27"/>
      <c r="G140" s="3"/>
      <c r="J140" s="2" t="s">
        <v>10</v>
      </c>
      <c r="M140" s="27"/>
      <c r="O140" s="3"/>
    </row>
    <row r="141" spans="2:15" ht="18.75" hidden="1">
      <c r="B141" s="4"/>
      <c r="C141" t="s">
        <v>51</v>
      </c>
      <c r="E141" s="27">
        <f>E138+E135+F132</f>
        <v>6.8066666666666675</v>
      </c>
      <c r="F141" s="8" t="s">
        <v>12</v>
      </c>
      <c r="G141" s="3"/>
      <c r="J141" s="4"/>
      <c r="K141" t="s">
        <v>51</v>
      </c>
      <c r="M141" s="27">
        <f>M138+M135+N132</f>
        <v>3.4592982456140344</v>
      </c>
      <c r="N141" s="8" t="s">
        <v>12</v>
      </c>
      <c r="O141" s="3"/>
    </row>
    <row r="142" spans="2:15">
      <c r="B142" s="4"/>
      <c r="E142" s="27"/>
      <c r="G142" s="3"/>
      <c r="J142" s="4"/>
      <c r="M142" s="27"/>
      <c r="O142" s="3"/>
    </row>
    <row r="143" spans="2:15" ht="18.75">
      <c r="B143" s="2" t="s">
        <v>11</v>
      </c>
      <c r="E143" s="48" t="s">
        <v>52</v>
      </c>
      <c r="F143" s="49">
        <f>1/E141</f>
        <v>0.14691478942213515</v>
      </c>
      <c r="G143" s="40" t="s">
        <v>18</v>
      </c>
      <c r="J143" s="2" t="s">
        <v>11</v>
      </c>
      <c r="M143" s="10" t="s">
        <v>52</v>
      </c>
      <c r="N143" s="22">
        <f>1/M141</f>
        <v>0.2890759711938331</v>
      </c>
      <c r="O143" s="41" t="s">
        <v>18</v>
      </c>
    </row>
    <row r="144" spans="2:15">
      <c r="B144" s="9"/>
      <c r="C144" s="10"/>
      <c r="D144" s="10"/>
      <c r="E144" s="50" t="s">
        <v>20</v>
      </c>
      <c r="F144" s="51">
        <v>0.15</v>
      </c>
      <c r="G144" s="43"/>
      <c r="J144" s="9"/>
      <c r="K144" s="10"/>
      <c r="L144" s="10"/>
      <c r="M144" s="36" t="s">
        <v>20</v>
      </c>
      <c r="N144" s="44">
        <v>0.3</v>
      </c>
    </row>
    <row r="146" spans="2:50" s="74" customFormat="1"/>
    <row r="147" spans="2:50" s="74" customFormat="1"/>
    <row r="149" spans="2:50" ht="30.75" customHeight="1">
      <c r="B149" s="34" t="s">
        <v>100</v>
      </c>
      <c r="C149" s="56" t="s">
        <v>34</v>
      </c>
      <c r="D149" s="56"/>
      <c r="E149" s="56"/>
      <c r="F149" s="65"/>
      <c r="G149" s="34" t="s">
        <v>27</v>
      </c>
      <c r="AS149" s="1" t="s">
        <v>24</v>
      </c>
      <c r="AT149" s="62" t="s">
        <v>25</v>
      </c>
      <c r="AU149" s="62"/>
      <c r="AV149" s="62"/>
      <c r="AW149" s="63"/>
      <c r="AX149" s="1" t="s">
        <v>27</v>
      </c>
    </row>
    <row r="150" spans="2:50">
      <c r="B150" s="37"/>
      <c r="C150" s="38"/>
      <c r="D150" s="38"/>
      <c r="E150" s="38"/>
      <c r="F150" s="38"/>
      <c r="G150" s="39">
        <f>SUM(D154:D163)*100</f>
        <v>59.5</v>
      </c>
      <c r="H150" t="s">
        <v>76</v>
      </c>
      <c r="AS150" s="2"/>
      <c r="AX150" s="3"/>
    </row>
    <row r="151" spans="2:50">
      <c r="B151" s="2" t="s">
        <v>0</v>
      </c>
      <c r="G151" s="3"/>
      <c r="AS151" s="2" t="s">
        <v>0</v>
      </c>
      <c r="AX151" s="3"/>
    </row>
    <row r="152" spans="2:50">
      <c r="B152" s="4"/>
      <c r="C152" s="5" t="s">
        <v>1</v>
      </c>
      <c r="D152" s="5" t="s">
        <v>2</v>
      </c>
      <c r="E152" s="5" t="s">
        <v>3</v>
      </c>
      <c r="F152" s="5" t="s">
        <v>4</v>
      </c>
      <c r="G152" s="3"/>
      <c r="AS152" s="4"/>
      <c r="AT152" s="5" t="s">
        <v>1</v>
      </c>
      <c r="AU152" s="5" t="s">
        <v>2</v>
      </c>
      <c r="AV152" s="5" t="s">
        <v>3</v>
      </c>
      <c r="AW152" s="5" t="s">
        <v>4</v>
      </c>
      <c r="AX152" s="3"/>
    </row>
    <row r="153" spans="2:50" ht="17.25">
      <c r="B153" s="4"/>
      <c r="C153" s="6" t="s">
        <v>5</v>
      </c>
      <c r="D153" s="6" t="s">
        <v>6</v>
      </c>
      <c r="E153" s="6" t="s">
        <v>7</v>
      </c>
      <c r="F153" s="6" t="s">
        <v>12</v>
      </c>
      <c r="G153" s="3"/>
      <c r="AS153" s="4"/>
      <c r="AT153" s="6" t="s">
        <v>5</v>
      </c>
      <c r="AU153" s="6" t="s">
        <v>6</v>
      </c>
      <c r="AV153" s="6" t="s">
        <v>7</v>
      </c>
      <c r="AW153" s="6" t="s">
        <v>12</v>
      </c>
      <c r="AX153" s="3"/>
    </row>
    <row r="154" spans="2:50">
      <c r="B154" s="4"/>
      <c r="C154" s="5" t="s">
        <v>26</v>
      </c>
      <c r="D154" s="12">
        <v>1.4999999999999999E-2</v>
      </c>
      <c r="E154" s="16">
        <v>1</v>
      </c>
      <c r="F154" s="12">
        <f t="shared" ref="F154" si="14">D154/E154</f>
        <v>1.4999999999999999E-2</v>
      </c>
      <c r="G154" s="3"/>
      <c r="AS154" s="4"/>
      <c r="AT154" s="5" t="s">
        <v>26</v>
      </c>
      <c r="AU154" s="12">
        <v>1.4999999999999999E-2</v>
      </c>
      <c r="AV154" s="16">
        <v>1</v>
      </c>
      <c r="AW154" s="12">
        <f t="shared" ref="AW154" si="15">AU154/AV154</f>
        <v>1.4999999999999999E-2</v>
      </c>
      <c r="AX154" s="3"/>
    </row>
    <row r="155" spans="2:50">
      <c r="B155" s="4"/>
      <c r="C155" s="5" t="s">
        <v>22</v>
      </c>
      <c r="D155" s="12">
        <v>0.43</v>
      </c>
      <c r="E155" s="16">
        <v>0.77</v>
      </c>
      <c r="F155" s="12">
        <f>D155/E155</f>
        <v>0.55844155844155841</v>
      </c>
      <c r="G155" s="3"/>
      <c r="AS155" s="4"/>
      <c r="AT155" s="5" t="s">
        <v>22</v>
      </c>
      <c r="AU155" s="12">
        <v>0.35</v>
      </c>
      <c r="AV155" s="16">
        <v>0.77</v>
      </c>
      <c r="AW155" s="12">
        <f>AU155/AV155</f>
        <v>0.45454545454545453</v>
      </c>
      <c r="AX155" s="3"/>
    </row>
    <row r="156" spans="2:50">
      <c r="B156" s="4"/>
      <c r="C156" s="5" t="s">
        <v>32</v>
      </c>
      <c r="D156" s="12">
        <v>0.15</v>
      </c>
      <c r="E156" s="16">
        <v>0.04</v>
      </c>
      <c r="F156" s="12">
        <f>D156/E156</f>
        <v>3.75</v>
      </c>
      <c r="G156" s="3"/>
      <c r="AS156" s="4"/>
      <c r="AT156" s="5" t="s">
        <v>23</v>
      </c>
      <c r="AU156" s="12">
        <v>0.02</v>
      </c>
      <c r="AV156" s="16">
        <v>0.82</v>
      </c>
      <c r="AW156" s="12">
        <f>AU156/AV156</f>
        <v>2.4390243902439025E-2</v>
      </c>
      <c r="AX156" s="3"/>
    </row>
    <row r="157" spans="2:50" ht="18" hidden="1">
      <c r="B157" s="4"/>
      <c r="E157" s="7" t="s">
        <v>13</v>
      </c>
      <c r="F157" s="12">
        <f>SUM(F154:F156,)</f>
        <v>4.3234415584415586</v>
      </c>
      <c r="G157" s="3"/>
      <c r="AS157" s="4"/>
      <c r="AV157" s="7" t="s">
        <v>13</v>
      </c>
      <c r="AW157" s="12">
        <f>SUM(AW156:AW156,AW155,AW154)</f>
        <v>0.49393569844789359</v>
      </c>
      <c r="AX157" s="3"/>
    </row>
    <row r="158" spans="2:50" hidden="1">
      <c r="B158" s="4"/>
      <c r="G158" s="3"/>
      <c r="AS158" s="4"/>
      <c r="AX158" s="3"/>
    </row>
    <row r="159" spans="2:50" hidden="1">
      <c r="B159" s="2" t="s">
        <v>8</v>
      </c>
      <c r="G159" s="3"/>
      <c r="AS159" s="2" t="s">
        <v>8</v>
      </c>
      <c r="AX159" s="3"/>
    </row>
    <row r="160" spans="2:50" ht="18.75" hidden="1">
      <c r="B160" s="4"/>
      <c r="C160" t="s">
        <v>14</v>
      </c>
      <c r="E160" s="33">
        <v>0.13</v>
      </c>
      <c r="F160" s="8" t="s">
        <v>12</v>
      </c>
      <c r="G160" s="3"/>
      <c r="AS160" s="4"/>
      <c r="AT160" t="s">
        <v>14</v>
      </c>
      <c r="AV160" s="13">
        <v>0.13</v>
      </c>
      <c r="AW160" s="8" t="s">
        <v>12</v>
      </c>
      <c r="AX160" s="3"/>
    </row>
    <row r="161" spans="2:50" hidden="1">
      <c r="B161" s="4"/>
      <c r="E161" s="33"/>
      <c r="G161" s="3"/>
      <c r="AS161" s="4"/>
      <c r="AV161" s="13"/>
      <c r="AX161" s="3"/>
    </row>
    <row r="162" spans="2:50" hidden="1">
      <c r="B162" s="2" t="s">
        <v>9</v>
      </c>
      <c r="E162" s="33"/>
      <c r="G162" s="3"/>
      <c r="AS162" s="2" t="s">
        <v>9</v>
      </c>
      <c r="AV162" s="13"/>
      <c r="AX162" s="3"/>
    </row>
    <row r="163" spans="2:50" ht="18.75" hidden="1">
      <c r="B163" s="4"/>
      <c r="C163" t="s">
        <v>15</v>
      </c>
      <c r="E163" s="33">
        <v>0.04</v>
      </c>
      <c r="F163" s="8" t="s">
        <v>12</v>
      </c>
      <c r="G163" s="3"/>
      <c r="AS163" s="4"/>
      <c r="AT163" t="s">
        <v>15</v>
      </c>
      <c r="AV163" s="13">
        <v>0.04</v>
      </c>
      <c r="AW163" s="8" t="s">
        <v>12</v>
      </c>
      <c r="AX163" s="3"/>
    </row>
    <row r="164" spans="2:50" hidden="1">
      <c r="B164" s="4"/>
      <c r="G164" s="3"/>
      <c r="AS164" s="4"/>
      <c r="AX164" s="3"/>
    </row>
    <row r="165" spans="2:50" hidden="1">
      <c r="B165" s="2" t="s">
        <v>10</v>
      </c>
      <c r="E165" s="33"/>
      <c r="G165" s="3"/>
      <c r="AS165" s="2" t="s">
        <v>10</v>
      </c>
      <c r="AV165" s="13"/>
      <c r="AX165" s="3"/>
    </row>
    <row r="166" spans="2:50" ht="18.75" hidden="1">
      <c r="B166" s="4"/>
      <c r="C166" t="s">
        <v>16</v>
      </c>
      <c r="E166" s="33">
        <f>F157+E160+E163</f>
        <v>4.4934415584415586</v>
      </c>
      <c r="F166" s="8" t="s">
        <v>12</v>
      </c>
      <c r="G166" s="3"/>
      <c r="AS166" s="4"/>
      <c r="AT166" t="s">
        <v>16</v>
      </c>
      <c r="AV166" s="13">
        <f>AW157+AV160+AV163</f>
        <v>0.66393569844789369</v>
      </c>
      <c r="AW166" s="8" t="s">
        <v>12</v>
      </c>
      <c r="AX166" s="3"/>
    </row>
    <row r="167" spans="2:50">
      <c r="B167" s="4"/>
      <c r="E167" s="33"/>
      <c r="G167" s="3"/>
      <c r="AS167" s="4"/>
      <c r="AV167" s="13"/>
      <c r="AX167" s="3"/>
    </row>
    <row r="168" spans="2:50" ht="18.75">
      <c r="B168" s="2" t="s">
        <v>11</v>
      </c>
      <c r="E168" s="35" t="s">
        <v>17</v>
      </c>
      <c r="F168" s="14">
        <f>1/E166</f>
        <v>0.22254656859203167</v>
      </c>
      <c r="G168" s="41" t="s">
        <v>18</v>
      </c>
      <c r="AS168" s="2" t="s">
        <v>11</v>
      </c>
      <c r="AV168" s="13"/>
      <c r="AX168" s="15" t="s">
        <v>20</v>
      </c>
    </row>
    <row r="169" spans="2:50" ht="18.75">
      <c r="B169" s="9"/>
      <c r="C169" s="10"/>
      <c r="D169" s="10"/>
      <c r="E169" s="36" t="s">
        <v>20</v>
      </c>
      <c r="F169" s="36">
        <v>0.2</v>
      </c>
      <c r="AS169" s="9"/>
      <c r="AT169" s="10" t="s">
        <v>17</v>
      </c>
      <c r="AU169" s="10"/>
      <c r="AV169" s="14">
        <f>1/AV166</f>
        <v>1.5061699534122595</v>
      </c>
      <c r="AW169" s="11" t="s">
        <v>18</v>
      </c>
      <c r="AX169" s="15">
        <v>0.2</v>
      </c>
    </row>
    <row r="171" spans="2:50" s="74" customFormat="1"/>
    <row r="172" spans="2:50" s="74" customFormat="1"/>
    <row r="174" spans="2:50" s="55" customFormat="1" ht="32.25" customHeight="1">
      <c r="B174" s="34" t="s">
        <v>101</v>
      </c>
      <c r="C174" s="56" t="s">
        <v>35</v>
      </c>
      <c r="D174" s="57"/>
      <c r="E174" s="57"/>
      <c r="F174" s="58"/>
      <c r="G174" s="34" t="s">
        <v>27</v>
      </c>
      <c r="H174" s="54"/>
      <c r="J174" s="34" t="s">
        <v>101</v>
      </c>
      <c r="K174" s="56" t="s">
        <v>36</v>
      </c>
      <c r="L174" s="57"/>
      <c r="M174" s="57"/>
      <c r="N174" s="58"/>
      <c r="O174" s="34" t="s">
        <v>27</v>
      </c>
      <c r="P174" s="54"/>
      <c r="R174" s="34" t="s">
        <v>101</v>
      </c>
      <c r="S174" s="56" t="s">
        <v>37</v>
      </c>
      <c r="T174" s="57"/>
      <c r="U174" s="57"/>
      <c r="V174" s="58"/>
      <c r="W174" s="34" t="s">
        <v>27</v>
      </c>
      <c r="X174" s="54"/>
    </row>
    <row r="175" spans="2:50">
      <c r="B175" s="37"/>
      <c r="C175" s="38"/>
      <c r="D175" s="38"/>
      <c r="E175" s="38"/>
      <c r="F175" s="38"/>
      <c r="G175" s="39">
        <f>SUM(D179:D188)*100</f>
        <v>72.000000000000014</v>
      </c>
      <c r="H175" t="s">
        <v>76</v>
      </c>
      <c r="J175" s="37"/>
      <c r="K175" s="38"/>
      <c r="L175" s="38"/>
      <c r="M175" s="38"/>
      <c r="N175" s="38"/>
      <c r="O175" s="39">
        <f>SUM(L179:L181)*100</f>
        <v>59.000000000000007</v>
      </c>
      <c r="P175" t="s">
        <v>76</v>
      </c>
      <c r="R175" s="37"/>
      <c r="S175" s="38"/>
      <c r="T175" s="38"/>
      <c r="U175" s="38"/>
      <c r="V175" s="38"/>
      <c r="W175" s="39">
        <f>SUM(T179:T181)*100</f>
        <v>43.999999999999993</v>
      </c>
      <c r="X175" t="s">
        <v>76</v>
      </c>
    </row>
    <row r="176" spans="2:50">
      <c r="B176" s="2" t="s">
        <v>0</v>
      </c>
      <c r="G176" s="3"/>
      <c r="J176" s="2" t="s">
        <v>0</v>
      </c>
      <c r="O176" s="3"/>
      <c r="R176" s="2" t="s">
        <v>0</v>
      </c>
      <c r="W176" s="3"/>
    </row>
    <row r="177" spans="2:23">
      <c r="B177" s="4"/>
      <c r="C177" s="5" t="s">
        <v>1</v>
      </c>
      <c r="D177" s="5" t="s">
        <v>2</v>
      </c>
      <c r="E177" s="5" t="s">
        <v>3</v>
      </c>
      <c r="F177" s="5" t="s">
        <v>4</v>
      </c>
      <c r="G177" s="3"/>
      <c r="J177" s="4"/>
      <c r="K177" s="5" t="s">
        <v>1</v>
      </c>
      <c r="L177" s="5" t="s">
        <v>2</v>
      </c>
      <c r="M177" s="5" t="s">
        <v>3</v>
      </c>
      <c r="N177" s="5" t="s">
        <v>4</v>
      </c>
      <c r="O177" s="3"/>
      <c r="R177" s="4"/>
      <c r="S177" s="5" t="s">
        <v>1</v>
      </c>
      <c r="T177" s="5" t="s">
        <v>2</v>
      </c>
      <c r="U177" s="5" t="s">
        <v>3</v>
      </c>
      <c r="V177" s="5" t="s">
        <v>4</v>
      </c>
      <c r="W177" s="3"/>
    </row>
    <row r="178" spans="2:23" ht="17.25">
      <c r="B178" s="4"/>
      <c r="C178" s="6" t="s">
        <v>5</v>
      </c>
      <c r="D178" s="6" t="s">
        <v>6</v>
      </c>
      <c r="E178" s="6" t="s">
        <v>7</v>
      </c>
      <c r="F178" s="6" t="s">
        <v>12</v>
      </c>
      <c r="G178" s="3"/>
      <c r="J178" s="4"/>
      <c r="K178" s="6" t="s">
        <v>5</v>
      </c>
      <c r="L178" s="6" t="s">
        <v>6</v>
      </c>
      <c r="M178" s="6" t="s">
        <v>7</v>
      </c>
      <c r="N178" s="6" t="s">
        <v>12</v>
      </c>
      <c r="O178" s="3"/>
      <c r="R178" s="4"/>
      <c r="S178" s="6" t="s">
        <v>5</v>
      </c>
      <c r="T178" s="6" t="s">
        <v>6</v>
      </c>
      <c r="U178" s="6" t="s">
        <v>7</v>
      </c>
      <c r="V178" s="6" t="s">
        <v>12</v>
      </c>
      <c r="W178" s="3"/>
    </row>
    <row r="179" spans="2:23">
      <c r="B179" s="4"/>
      <c r="C179" s="5" t="s">
        <v>97</v>
      </c>
      <c r="D179" s="12">
        <v>0.04</v>
      </c>
      <c r="E179" s="16">
        <v>3.6999999999999998E-2</v>
      </c>
      <c r="F179" s="12">
        <f>D179/E179</f>
        <v>1.0810810810810811</v>
      </c>
      <c r="G179" s="3"/>
      <c r="J179" s="4"/>
      <c r="K179" s="5" t="s">
        <v>97</v>
      </c>
      <c r="L179" s="12">
        <v>0.04</v>
      </c>
      <c r="M179" s="16">
        <v>3.6999999999999998E-2</v>
      </c>
      <c r="N179" s="12">
        <f>L179/M179</f>
        <v>1.0810810810810811</v>
      </c>
      <c r="O179" s="3"/>
      <c r="R179" s="4"/>
      <c r="S179" s="5" t="s">
        <v>97</v>
      </c>
      <c r="T179" s="12">
        <v>0.04</v>
      </c>
      <c r="U179" s="16">
        <v>3.6999999999999998E-2</v>
      </c>
      <c r="V179" s="12">
        <f>T179/U179</f>
        <v>1.0810810810810811</v>
      </c>
      <c r="W179" s="3"/>
    </row>
    <row r="180" spans="2:23">
      <c r="B180" s="4"/>
      <c r="C180" s="5" t="s">
        <v>22</v>
      </c>
      <c r="D180" s="12">
        <v>0.65</v>
      </c>
      <c r="E180" s="16">
        <v>0.77</v>
      </c>
      <c r="F180" s="12">
        <f t="shared" ref="F180" si="16">D180/E180</f>
        <v>0.84415584415584421</v>
      </c>
      <c r="G180" s="3"/>
      <c r="J180" s="4"/>
      <c r="K180" s="5" t="s">
        <v>22</v>
      </c>
      <c r="L180" s="12">
        <v>0.51</v>
      </c>
      <c r="M180" s="16">
        <v>0.77</v>
      </c>
      <c r="N180" s="12">
        <f t="shared" ref="N180" si="17">L180/M180</f>
        <v>0.66233766233766234</v>
      </c>
      <c r="O180" s="3"/>
      <c r="R180" s="4"/>
      <c r="S180" s="5" t="s">
        <v>22</v>
      </c>
      <c r="T180" s="12">
        <v>0.35</v>
      </c>
      <c r="U180" s="16">
        <v>0.77</v>
      </c>
      <c r="V180" s="12">
        <f t="shared" ref="V180" si="18">T180/U180</f>
        <v>0.45454545454545453</v>
      </c>
      <c r="W180" s="3"/>
    </row>
    <row r="181" spans="2:23">
      <c r="B181" s="4"/>
      <c r="C181" s="5" t="s">
        <v>97</v>
      </c>
      <c r="D181" s="12">
        <v>0.03</v>
      </c>
      <c r="E181" s="16">
        <v>3.6999999999999998E-2</v>
      </c>
      <c r="F181" s="12">
        <f>D181/E181</f>
        <v>0.81081081081081086</v>
      </c>
      <c r="G181" s="3"/>
      <c r="J181" s="4"/>
      <c r="K181" s="5" t="s">
        <v>97</v>
      </c>
      <c r="L181" s="12">
        <v>0.04</v>
      </c>
      <c r="M181" s="16">
        <v>3.6999999999999998E-2</v>
      </c>
      <c r="N181" s="12">
        <f>L181/M181</f>
        <v>1.0810810810810811</v>
      </c>
      <c r="O181" s="3"/>
      <c r="R181" s="4"/>
      <c r="S181" s="5" t="s">
        <v>97</v>
      </c>
      <c r="T181" s="12">
        <v>0.05</v>
      </c>
      <c r="U181" s="16">
        <v>3.6999999999999998E-2</v>
      </c>
      <c r="V181" s="12">
        <f>T181/U181</f>
        <v>1.3513513513513515</v>
      </c>
      <c r="W181" s="3"/>
    </row>
    <row r="182" spans="2:23" ht="18" hidden="1">
      <c r="B182" s="4"/>
      <c r="E182" s="7" t="s">
        <v>13</v>
      </c>
      <c r="F182" s="12">
        <f>SUM(F179:F181)</f>
        <v>2.7360477360477362</v>
      </c>
      <c r="G182" s="3"/>
      <c r="J182" s="4"/>
      <c r="M182" s="7" t="s">
        <v>13</v>
      </c>
      <c r="N182" s="12">
        <f>SUM(N179:N181)</f>
        <v>2.8244998244998247</v>
      </c>
      <c r="O182" s="3"/>
      <c r="R182" s="4"/>
      <c r="U182" s="7" t="s">
        <v>13</v>
      </c>
      <c r="V182" s="12">
        <f>SUM(V179:V181)</f>
        <v>2.8869778869778875</v>
      </c>
      <c r="W182" s="3"/>
    </row>
    <row r="183" spans="2:23" hidden="1">
      <c r="B183" s="4"/>
      <c r="G183" s="3"/>
      <c r="J183" s="4"/>
      <c r="O183" s="3"/>
      <c r="R183" s="4"/>
      <c r="W183" s="3"/>
    </row>
    <row r="184" spans="2:23" hidden="1">
      <c r="B184" s="2" t="s">
        <v>8</v>
      </c>
      <c r="G184" s="3"/>
      <c r="J184" s="2" t="s">
        <v>8</v>
      </c>
      <c r="O184" s="3"/>
      <c r="R184" s="2" t="s">
        <v>8</v>
      </c>
      <c r="W184" s="3"/>
    </row>
    <row r="185" spans="2:23" ht="18.75" hidden="1">
      <c r="B185" s="4"/>
      <c r="C185" t="s">
        <v>14</v>
      </c>
      <c r="E185" s="33">
        <v>0.13</v>
      </c>
      <c r="F185" s="8" t="s">
        <v>12</v>
      </c>
      <c r="G185" s="3"/>
      <c r="J185" s="4"/>
      <c r="K185" t="s">
        <v>14</v>
      </c>
      <c r="M185" s="33">
        <v>0.13</v>
      </c>
      <c r="N185" s="8" t="s">
        <v>12</v>
      </c>
      <c r="O185" s="3"/>
      <c r="R185" s="4"/>
      <c r="S185" t="s">
        <v>14</v>
      </c>
      <c r="U185" s="33">
        <v>0.13</v>
      </c>
      <c r="V185" s="8" t="s">
        <v>12</v>
      </c>
      <c r="W185" s="3"/>
    </row>
    <row r="186" spans="2:23" hidden="1">
      <c r="B186" s="4"/>
      <c r="E186" s="33"/>
      <c r="G186" s="3"/>
      <c r="J186" s="4"/>
      <c r="M186" s="33"/>
      <c r="O186" s="3"/>
      <c r="R186" s="4"/>
      <c r="U186" s="33"/>
      <c r="W186" s="3"/>
    </row>
    <row r="187" spans="2:23" hidden="1">
      <c r="B187" s="2" t="s">
        <v>9</v>
      </c>
      <c r="E187" s="33"/>
      <c r="G187" s="3"/>
      <c r="J187" s="2" t="s">
        <v>9</v>
      </c>
      <c r="M187" s="33"/>
      <c r="O187" s="3"/>
      <c r="R187" s="2" t="s">
        <v>9</v>
      </c>
      <c r="U187" s="33"/>
      <c r="W187" s="3"/>
    </row>
    <row r="188" spans="2:23" ht="18.75" hidden="1">
      <c r="B188" s="4"/>
      <c r="C188" t="s">
        <v>15</v>
      </c>
      <c r="E188" s="33">
        <v>0.04</v>
      </c>
      <c r="F188" s="8" t="s">
        <v>12</v>
      </c>
      <c r="G188" s="3"/>
      <c r="J188" s="4"/>
      <c r="K188" t="s">
        <v>15</v>
      </c>
      <c r="M188" s="33">
        <v>0.04</v>
      </c>
      <c r="N188" s="8" t="s">
        <v>12</v>
      </c>
      <c r="O188" s="3"/>
      <c r="R188" s="4"/>
      <c r="S188" t="s">
        <v>15</v>
      </c>
      <c r="U188" s="33">
        <v>0.04</v>
      </c>
      <c r="V188" s="8" t="s">
        <v>12</v>
      </c>
      <c r="W188" s="3"/>
    </row>
    <row r="189" spans="2:23" hidden="1">
      <c r="B189" s="4"/>
      <c r="G189" s="3"/>
      <c r="J189" s="4"/>
      <c r="O189" s="3"/>
      <c r="R189" s="4"/>
      <c r="W189" s="3"/>
    </row>
    <row r="190" spans="2:23" hidden="1">
      <c r="B190" s="2" t="s">
        <v>10</v>
      </c>
      <c r="E190" s="33"/>
      <c r="G190" s="3"/>
      <c r="J190" s="2" t="s">
        <v>10</v>
      </c>
      <c r="M190" s="33"/>
      <c r="O190" s="3"/>
      <c r="R190" s="2" t="s">
        <v>10</v>
      </c>
      <c r="U190" s="33"/>
      <c r="W190" s="3"/>
    </row>
    <row r="191" spans="2:23" ht="18.75" hidden="1">
      <c r="B191" s="4"/>
      <c r="C191" t="s">
        <v>16</v>
      </c>
      <c r="E191" s="33">
        <f>F182+E185+E188</f>
        <v>2.9060477360477361</v>
      </c>
      <c r="F191" s="8" t="s">
        <v>12</v>
      </c>
      <c r="G191" s="3"/>
      <c r="J191" s="4"/>
      <c r="K191" t="s">
        <v>16</v>
      </c>
      <c r="M191" s="33">
        <f>N182+M185+M188</f>
        <v>2.9944998244998247</v>
      </c>
      <c r="N191" s="8" t="s">
        <v>12</v>
      </c>
      <c r="O191" s="3"/>
      <c r="R191" s="4"/>
      <c r="S191" t="s">
        <v>16</v>
      </c>
      <c r="U191" s="33">
        <f>V182+U185+U188</f>
        <v>3.0569778869778874</v>
      </c>
      <c r="V191" s="8" t="s">
        <v>12</v>
      </c>
      <c r="W191" s="3"/>
    </row>
    <row r="192" spans="2:23">
      <c r="B192" s="4"/>
      <c r="E192" s="33"/>
      <c r="G192" s="3"/>
      <c r="J192" s="4"/>
      <c r="M192" s="33"/>
      <c r="O192" s="3"/>
      <c r="R192" s="4"/>
      <c r="U192" s="33"/>
      <c r="W192" s="3"/>
    </row>
    <row r="193" spans="2:50" ht="18.75">
      <c r="B193" s="2" t="s">
        <v>11</v>
      </c>
      <c r="E193" s="35" t="s">
        <v>17</v>
      </c>
      <c r="F193" s="14">
        <f>1/E191</f>
        <v>0.34410997025121598</v>
      </c>
      <c r="G193" s="41" t="s">
        <v>18</v>
      </c>
      <c r="J193" s="2" t="s">
        <v>11</v>
      </c>
      <c r="M193" s="35" t="s">
        <v>17</v>
      </c>
      <c r="N193" s="14">
        <f>1/M191</f>
        <v>0.3339455864443176</v>
      </c>
      <c r="O193" s="41" t="s">
        <v>18</v>
      </c>
      <c r="R193" s="2" t="s">
        <v>11</v>
      </c>
      <c r="U193" s="35" t="s">
        <v>17</v>
      </c>
      <c r="V193" s="14">
        <f>1/U191</f>
        <v>0.32712045587892519</v>
      </c>
      <c r="W193" s="41" t="s">
        <v>18</v>
      </c>
    </row>
    <row r="194" spans="2:50">
      <c r="B194" s="9"/>
      <c r="C194" s="9"/>
      <c r="D194" s="10"/>
      <c r="E194" s="15" t="s">
        <v>20</v>
      </c>
      <c r="F194" s="17">
        <v>0.2</v>
      </c>
      <c r="J194" s="9"/>
      <c r="K194" s="10"/>
      <c r="L194" s="10"/>
      <c r="M194" s="36" t="s">
        <v>20</v>
      </c>
      <c r="N194" s="42">
        <v>0.2</v>
      </c>
      <c r="R194" s="9"/>
      <c r="S194" s="9"/>
      <c r="T194" s="10"/>
      <c r="U194" s="15" t="s">
        <v>20</v>
      </c>
      <c r="V194" s="17">
        <v>0.2</v>
      </c>
    </row>
    <row r="196" spans="2:50" hidden="1">
      <c r="E196" s="33"/>
      <c r="F196" s="8"/>
    </row>
    <row r="197" spans="2:50" ht="17.25" hidden="1">
      <c r="B197" s="1" t="s">
        <v>102</v>
      </c>
      <c r="C197" s="59" t="s">
        <v>28</v>
      </c>
      <c r="D197" s="59"/>
      <c r="E197" s="59"/>
      <c r="F197" s="60"/>
      <c r="G197" s="1">
        <v>0.7</v>
      </c>
      <c r="H197" s="11" t="s">
        <v>18</v>
      </c>
    </row>
    <row r="198" spans="2:50" hidden="1">
      <c r="B198" s="37"/>
      <c r="C198" s="38"/>
      <c r="D198" s="38"/>
      <c r="E198" s="38"/>
      <c r="F198" s="38"/>
      <c r="G198" s="39">
        <f>SUM(D202:D203)*100</f>
        <v>57.400000000000006</v>
      </c>
      <c r="H198" t="s">
        <v>76</v>
      </c>
    </row>
    <row r="199" spans="2:50" hidden="1">
      <c r="B199" s="2" t="s">
        <v>0</v>
      </c>
      <c r="G199" s="3"/>
      <c r="AS199" s="1" t="s">
        <v>24</v>
      </c>
      <c r="AT199" s="61" t="s">
        <v>33</v>
      </c>
      <c r="AU199" s="61"/>
      <c r="AV199" s="61"/>
      <c r="AW199" s="64"/>
      <c r="AX199" s="1" t="s">
        <v>27</v>
      </c>
    </row>
    <row r="200" spans="2:50" hidden="1">
      <c r="B200" s="4"/>
      <c r="C200" s="5" t="s">
        <v>1</v>
      </c>
      <c r="D200" s="5" t="s">
        <v>2</v>
      </c>
      <c r="E200" s="5" t="s">
        <v>3</v>
      </c>
      <c r="F200" s="5" t="s">
        <v>4</v>
      </c>
      <c r="G200" s="3"/>
      <c r="AS200" s="2"/>
      <c r="AX200" s="3"/>
    </row>
    <row r="201" spans="2:50" ht="17.25" hidden="1" customHeight="1">
      <c r="B201" s="4"/>
      <c r="C201" s="6" t="s">
        <v>5</v>
      </c>
      <c r="D201" s="6" t="s">
        <v>6</v>
      </c>
      <c r="E201" s="6" t="s">
        <v>7</v>
      </c>
      <c r="F201" s="6" t="s">
        <v>12</v>
      </c>
      <c r="G201" s="3"/>
      <c r="AS201" s="2" t="s">
        <v>0</v>
      </c>
      <c r="AX201" s="3"/>
    </row>
    <row r="202" spans="2:50" hidden="1">
      <c r="B202" s="4"/>
      <c r="C202" s="5" t="s">
        <v>22</v>
      </c>
      <c r="D202" s="12">
        <v>0.55000000000000004</v>
      </c>
      <c r="E202" s="16">
        <v>0.77</v>
      </c>
      <c r="F202" s="12">
        <f>D202/E202</f>
        <v>0.7142857142857143</v>
      </c>
      <c r="G202" s="3"/>
      <c r="AS202" s="4"/>
      <c r="AT202" s="5" t="s">
        <v>1</v>
      </c>
      <c r="AU202" s="5" t="s">
        <v>2</v>
      </c>
      <c r="AV202" s="5" t="s">
        <v>3</v>
      </c>
      <c r="AW202" s="5" t="s">
        <v>4</v>
      </c>
      <c r="AX202" s="3"/>
    </row>
    <row r="203" spans="2:50" ht="17.25" hidden="1">
      <c r="B203" s="4"/>
      <c r="C203" s="5" t="s">
        <v>29</v>
      </c>
      <c r="D203" s="16">
        <v>2.4E-2</v>
      </c>
      <c r="E203" s="16">
        <v>3.6999999999999998E-2</v>
      </c>
      <c r="F203" s="12">
        <f>D203/E203</f>
        <v>0.64864864864864868</v>
      </c>
      <c r="G203" s="3"/>
      <c r="AS203" s="4"/>
      <c r="AT203" s="6" t="s">
        <v>5</v>
      </c>
      <c r="AU203" s="6" t="s">
        <v>6</v>
      </c>
      <c r="AV203" s="6" t="s">
        <v>7</v>
      </c>
      <c r="AW203" s="6" t="s">
        <v>12</v>
      </c>
      <c r="AX203" s="3"/>
    </row>
    <row r="204" spans="2:50" ht="18" hidden="1">
      <c r="B204" s="4"/>
      <c r="E204" s="7" t="s">
        <v>13</v>
      </c>
      <c r="F204" s="12">
        <f>SUM(F203:F203,F202)</f>
        <v>1.3629343629343631</v>
      </c>
      <c r="G204" s="3"/>
      <c r="AS204" s="4"/>
      <c r="AT204" s="5" t="s">
        <v>29</v>
      </c>
      <c r="AU204" s="12">
        <v>0.04</v>
      </c>
      <c r="AV204" s="16">
        <v>3.6999999999999998E-2</v>
      </c>
      <c r="AW204" s="12">
        <f t="shared" ref="AW204" si="19">AU204/AV204</f>
        <v>1.0810810810810811</v>
      </c>
      <c r="AX204" s="3"/>
    </row>
    <row r="205" spans="2:50" hidden="1">
      <c r="B205" s="4"/>
      <c r="G205" s="3"/>
      <c r="AS205" s="4"/>
      <c r="AT205" s="5" t="s">
        <v>22</v>
      </c>
      <c r="AU205" s="12">
        <v>0.43</v>
      </c>
      <c r="AV205" s="16">
        <v>0.77</v>
      </c>
      <c r="AW205" s="12">
        <f>AU205/AV205</f>
        <v>0.55844155844155841</v>
      </c>
      <c r="AX205" s="3"/>
    </row>
    <row r="206" spans="2:50" hidden="1">
      <c r="B206" s="2" t="s">
        <v>8</v>
      </c>
      <c r="G206" s="3"/>
      <c r="AS206" s="4"/>
      <c r="AT206" s="5" t="s">
        <v>29</v>
      </c>
      <c r="AU206" s="12">
        <v>0.04</v>
      </c>
      <c r="AV206" s="16">
        <v>3.6999999999999998E-2</v>
      </c>
      <c r="AW206" s="12">
        <f>AU206/AV206</f>
        <v>1.0810810810810811</v>
      </c>
      <c r="AX206" s="3"/>
    </row>
    <row r="207" spans="2:50" ht="18.75" hidden="1">
      <c r="B207" s="4"/>
      <c r="C207" t="s">
        <v>14</v>
      </c>
      <c r="E207" s="33">
        <v>0.13</v>
      </c>
      <c r="F207" s="8" t="s">
        <v>12</v>
      </c>
      <c r="G207" s="3"/>
      <c r="AS207" s="4"/>
      <c r="AV207" s="7" t="s">
        <v>13</v>
      </c>
      <c r="AW207" s="12">
        <f>SUM(AW204:AW206,)</f>
        <v>2.7206037206037208</v>
      </c>
      <c r="AX207" s="3"/>
    </row>
    <row r="208" spans="2:50" hidden="1">
      <c r="B208" s="4"/>
      <c r="E208" s="33"/>
      <c r="G208" s="3"/>
      <c r="AS208" s="4"/>
      <c r="AX208" s="3"/>
    </row>
    <row r="209" spans="2:50" hidden="1">
      <c r="B209" s="2" t="s">
        <v>9</v>
      </c>
      <c r="E209" s="33"/>
      <c r="G209" s="3"/>
      <c r="AS209" s="2" t="s">
        <v>8</v>
      </c>
      <c r="AX209" s="3"/>
    </row>
    <row r="210" spans="2:50" ht="18.75" hidden="1">
      <c r="B210" s="4"/>
      <c r="C210" t="s">
        <v>15</v>
      </c>
      <c r="E210" s="33">
        <v>0.04</v>
      </c>
      <c r="F210" s="8" t="s">
        <v>12</v>
      </c>
      <c r="G210" s="3"/>
      <c r="AS210" s="4"/>
      <c r="AT210" t="s">
        <v>14</v>
      </c>
      <c r="AV210" s="13">
        <v>0.13</v>
      </c>
      <c r="AW210" s="8" t="s">
        <v>12</v>
      </c>
      <c r="AX210" s="3"/>
    </row>
    <row r="211" spans="2:50" hidden="1">
      <c r="B211" s="4"/>
      <c r="G211" s="3"/>
      <c r="AS211" s="4"/>
      <c r="AV211" s="13"/>
      <c r="AX211" s="3"/>
    </row>
    <row r="212" spans="2:50" hidden="1">
      <c r="B212" s="2" t="s">
        <v>10</v>
      </c>
      <c r="E212" s="33"/>
      <c r="G212" s="3"/>
      <c r="AS212" s="2" t="s">
        <v>9</v>
      </c>
      <c r="AV212" s="13"/>
      <c r="AX212" s="3"/>
    </row>
    <row r="213" spans="2:50" ht="18.75" hidden="1">
      <c r="B213" s="4"/>
      <c r="C213" t="s">
        <v>16</v>
      </c>
      <c r="E213" s="33">
        <f>F204+E207+E210</f>
        <v>1.532934362934363</v>
      </c>
      <c r="F213" s="8" t="s">
        <v>12</v>
      </c>
      <c r="G213" s="3"/>
      <c r="AS213" s="4"/>
      <c r="AT213" t="s">
        <v>15</v>
      </c>
      <c r="AV213" s="13">
        <v>0.04</v>
      </c>
      <c r="AW213" s="8" t="s">
        <v>12</v>
      </c>
      <c r="AX213" s="3"/>
    </row>
    <row r="214" spans="2:50" hidden="1">
      <c r="B214" s="4"/>
      <c r="E214" s="33"/>
      <c r="G214" s="3"/>
      <c r="AS214" s="4"/>
      <c r="AX214" s="3"/>
    </row>
    <row r="215" spans="2:50" ht="18.75" hidden="1">
      <c r="B215" s="2" t="s">
        <v>11</v>
      </c>
      <c r="E215" s="35" t="s">
        <v>17</v>
      </c>
      <c r="F215" s="14">
        <f>1/E213</f>
        <v>0.65234365161322816</v>
      </c>
      <c r="G215" s="41" t="s">
        <v>18</v>
      </c>
      <c r="AS215" s="2" t="s">
        <v>10</v>
      </c>
      <c r="AV215" s="13"/>
      <c r="AX215" s="3"/>
    </row>
    <row r="216" spans="2:50" ht="18.75" hidden="1">
      <c r="B216" s="9"/>
      <c r="C216" s="10"/>
      <c r="D216" s="10"/>
      <c r="E216" s="36" t="s">
        <v>20</v>
      </c>
      <c r="F216" s="42">
        <v>1</v>
      </c>
      <c r="AS216" s="4"/>
      <c r="AT216" t="s">
        <v>16</v>
      </c>
      <c r="AV216" s="13">
        <f>AW207+AV210+AV213</f>
        <v>2.8906037206037207</v>
      </c>
      <c r="AW216" s="8" t="s">
        <v>12</v>
      </c>
      <c r="AX216" s="3"/>
    </row>
    <row r="217" spans="2:50">
      <c r="AS217" s="4"/>
      <c r="AV217" s="13"/>
      <c r="AX217" s="3"/>
    </row>
    <row r="218" spans="2:50" s="74" customFormat="1">
      <c r="AS218" s="92"/>
      <c r="AV218" s="13"/>
      <c r="AX218" s="92"/>
    </row>
    <row r="220" spans="2:50" ht="17.25">
      <c r="B220" s="1" t="s">
        <v>103</v>
      </c>
      <c r="C220" s="59" t="s">
        <v>38</v>
      </c>
      <c r="D220" s="59"/>
      <c r="E220" s="59"/>
      <c r="F220" s="60"/>
      <c r="G220" s="1">
        <v>0.18</v>
      </c>
      <c r="H220" s="11" t="s">
        <v>18</v>
      </c>
      <c r="J220" s="1" t="s">
        <v>104</v>
      </c>
      <c r="K220" s="59" t="s">
        <v>39</v>
      </c>
      <c r="L220" s="59"/>
      <c r="M220" s="59"/>
      <c r="N220" s="60"/>
      <c r="O220" s="1">
        <v>0.42</v>
      </c>
      <c r="R220" s="1" t="s">
        <v>104</v>
      </c>
      <c r="S220" s="59" t="s">
        <v>40</v>
      </c>
      <c r="T220" s="59"/>
      <c r="U220" s="59"/>
      <c r="V220" s="60"/>
      <c r="W220" s="1">
        <v>0.16</v>
      </c>
    </row>
    <row r="221" spans="2:50">
      <c r="B221" s="37"/>
      <c r="C221" s="38"/>
      <c r="D221" s="38"/>
      <c r="E221" s="38"/>
      <c r="F221" s="38"/>
      <c r="G221" s="39">
        <f>SUM(D225:D228)*100</f>
        <v>78</v>
      </c>
      <c r="H221" t="s">
        <v>76</v>
      </c>
      <c r="J221" s="37"/>
      <c r="K221" s="38"/>
      <c r="L221" s="38"/>
      <c r="M221" s="38"/>
      <c r="N221" s="38"/>
      <c r="O221" s="39">
        <f>SUM(L225:L228)*100</f>
        <v>33</v>
      </c>
      <c r="P221" t="s">
        <v>76</v>
      </c>
      <c r="R221" s="37"/>
      <c r="S221" s="38"/>
      <c r="T221" s="38"/>
      <c r="U221" s="38"/>
      <c r="V221" s="38"/>
      <c r="W221" s="39">
        <f>SUM(T225:T228)*100</f>
        <v>48.000000000000007</v>
      </c>
      <c r="X221" t="s">
        <v>76</v>
      </c>
    </row>
    <row r="222" spans="2:50">
      <c r="B222" s="2" t="s">
        <v>0</v>
      </c>
      <c r="G222" s="3"/>
      <c r="J222" s="2" t="s">
        <v>0</v>
      </c>
      <c r="O222" s="3"/>
      <c r="R222" s="2" t="s">
        <v>0</v>
      </c>
      <c r="W222" s="3"/>
    </row>
    <row r="223" spans="2:50">
      <c r="B223" s="4"/>
      <c r="C223" s="5" t="s">
        <v>1</v>
      </c>
      <c r="D223" s="5" t="s">
        <v>2</v>
      </c>
      <c r="E223" s="5" t="s">
        <v>3</v>
      </c>
      <c r="F223" s="5" t="s">
        <v>4</v>
      </c>
      <c r="G223" s="3"/>
      <c r="J223" s="4"/>
      <c r="K223" s="5" t="s">
        <v>1</v>
      </c>
      <c r="L223" s="5" t="s">
        <v>2</v>
      </c>
      <c r="M223" s="5" t="s">
        <v>3</v>
      </c>
      <c r="N223" s="5" t="s">
        <v>4</v>
      </c>
      <c r="O223" s="3"/>
      <c r="R223" s="4"/>
      <c r="S223" s="5" t="s">
        <v>1</v>
      </c>
      <c r="T223" s="5" t="s">
        <v>2</v>
      </c>
      <c r="U223" s="5" t="s">
        <v>3</v>
      </c>
      <c r="V223" s="5" t="s">
        <v>4</v>
      </c>
      <c r="W223" s="3"/>
    </row>
    <row r="224" spans="2:50" ht="17.25">
      <c r="B224" s="4"/>
      <c r="C224" s="6" t="s">
        <v>5</v>
      </c>
      <c r="D224" s="6" t="s">
        <v>6</v>
      </c>
      <c r="E224" s="6" t="s">
        <v>7</v>
      </c>
      <c r="F224" s="6" t="s">
        <v>12</v>
      </c>
      <c r="G224" s="3"/>
      <c r="J224" s="4"/>
      <c r="K224" s="6" t="s">
        <v>5</v>
      </c>
      <c r="L224" s="6" t="s">
        <v>6</v>
      </c>
      <c r="M224" s="6" t="s">
        <v>7</v>
      </c>
      <c r="N224" s="6" t="s">
        <v>12</v>
      </c>
      <c r="O224" s="3"/>
      <c r="R224" s="4"/>
      <c r="S224" s="6" t="s">
        <v>5</v>
      </c>
      <c r="T224" s="6" t="s">
        <v>6</v>
      </c>
      <c r="U224" s="6" t="s">
        <v>7</v>
      </c>
      <c r="V224" s="6" t="s">
        <v>12</v>
      </c>
      <c r="W224" s="3"/>
    </row>
    <row r="225" spans="2:24">
      <c r="B225" s="4"/>
      <c r="C225" s="5" t="s">
        <v>26</v>
      </c>
      <c r="D225" s="12">
        <v>0.02</v>
      </c>
      <c r="E225" s="16">
        <v>1</v>
      </c>
      <c r="F225" s="12">
        <f t="shared" ref="F225:F226" si="20">D225/E225</f>
        <v>0.02</v>
      </c>
      <c r="G225" s="3"/>
      <c r="J225" s="4"/>
      <c r="K225" s="5" t="s">
        <v>26</v>
      </c>
      <c r="L225" s="12">
        <v>1.4999999999999999E-2</v>
      </c>
      <c r="M225" s="16">
        <v>1</v>
      </c>
      <c r="N225" s="12">
        <f>L225/M225</f>
        <v>1.4999999999999999E-2</v>
      </c>
      <c r="O225" s="3"/>
      <c r="R225" s="4"/>
      <c r="S225" s="5" t="s">
        <v>26</v>
      </c>
      <c r="T225" s="12">
        <v>1.4999999999999999E-2</v>
      </c>
      <c r="U225" s="16">
        <v>1</v>
      </c>
      <c r="V225" s="12">
        <f>T225/U225</f>
        <v>1.4999999999999999E-2</v>
      </c>
      <c r="W225" s="3"/>
    </row>
    <row r="226" spans="2:24">
      <c r="B226" s="4"/>
      <c r="C226" s="5" t="s">
        <v>19</v>
      </c>
      <c r="D226" s="12">
        <v>0.2</v>
      </c>
      <c r="E226" s="16">
        <v>0.04</v>
      </c>
      <c r="F226" s="12">
        <f t="shared" si="20"/>
        <v>5</v>
      </c>
      <c r="G226" s="3"/>
      <c r="J226" s="4"/>
      <c r="K226" s="5" t="s">
        <v>19</v>
      </c>
      <c r="L226" s="12">
        <v>0.05</v>
      </c>
      <c r="M226" s="16">
        <v>0.04</v>
      </c>
      <c r="N226" s="12">
        <f>L226/M226</f>
        <v>1.25</v>
      </c>
      <c r="O226" s="3"/>
      <c r="R226" s="4"/>
      <c r="S226" s="5" t="s">
        <v>19</v>
      </c>
      <c r="T226" s="12">
        <v>0.2</v>
      </c>
      <c r="U226" s="16">
        <v>0.04</v>
      </c>
      <c r="V226" s="12">
        <f>T226/U226</f>
        <v>5</v>
      </c>
      <c r="W226" s="3"/>
    </row>
    <row r="227" spans="2:24">
      <c r="B227" s="4"/>
      <c r="C227" s="5" t="s">
        <v>22</v>
      </c>
      <c r="D227" s="12">
        <v>0.51</v>
      </c>
      <c r="E227" s="16">
        <v>0.77</v>
      </c>
      <c r="F227" s="12">
        <f>D227/E227</f>
        <v>0.66233766233766234</v>
      </c>
      <c r="G227" s="3"/>
      <c r="J227" s="4"/>
      <c r="K227" s="5" t="s">
        <v>30</v>
      </c>
      <c r="L227" s="12">
        <v>0.25</v>
      </c>
      <c r="M227" s="16">
        <v>0.27</v>
      </c>
      <c r="N227" s="12">
        <f>L227/M227</f>
        <v>0.92592592592592582</v>
      </c>
      <c r="O227" s="3"/>
      <c r="R227" s="4"/>
      <c r="S227" s="5" t="s">
        <v>30</v>
      </c>
      <c r="T227" s="12">
        <v>0.25</v>
      </c>
      <c r="U227" s="16">
        <v>0.27</v>
      </c>
      <c r="V227" s="12">
        <f>T227/U227</f>
        <v>0.92592592592592582</v>
      </c>
      <c r="W227" s="3"/>
    </row>
    <row r="228" spans="2:24">
      <c r="B228" s="4"/>
      <c r="C228" s="5" t="s">
        <v>31</v>
      </c>
      <c r="D228" s="12">
        <v>0.05</v>
      </c>
      <c r="E228" s="16">
        <v>0.82</v>
      </c>
      <c r="F228" s="12">
        <f>D228/E228</f>
        <v>6.0975609756097567E-2</v>
      </c>
      <c r="G228" s="3"/>
      <c r="J228" s="4"/>
      <c r="K228" s="5" t="s">
        <v>31</v>
      </c>
      <c r="L228" s="12">
        <v>1.4999999999999999E-2</v>
      </c>
      <c r="M228" s="16">
        <v>0.82</v>
      </c>
      <c r="N228" s="12">
        <f>L228/M228</f>
        <v>1.8292682926829267E-2</v>
      </c>
      <c r="O228" s="3"/>
      <c r="R228" s="4"/>
      <c r="S228" s="5" t="s">
        <v>31</v>
      </c>
      <c r="T228" s="12">
        <v>1.4999999999999999E-2</v>
      </c>
      <c r="U228" s="16">
        <v>0.82</v>
      </c>
      <c r="V228" s="12">
        <f>T228/U228</f>
        <v>1.8292682926829267E-2</v>
      </c>
      <c r="W228" s="3"/>
    </row>
    <row r="229" spans="2:24" ht="18" hidden="1">
      <c r="B229" s="4"/>
      <c r="E229" s="7" t="s">
        <v>13</v>
      </c>
      <c r="F229" s="12">
        <f>SUM(F225:F228,)</f>
        <v>5.7433132720937587</v>
      </c>
      <c r="G229" s="3"/>
      <c r="J229" s="4"/>
      <c r="M229" s="7" t="s">
        <v>13</v>
      </c>
      <c r="N229" s="12">
        <f>SUM(N225:N228,)</f>
        <v>2.2092186088527548</v>
      </c>
      <c r="O229" s="3"/>
      <c r="R229" s="4"/>
      <c r="U229" s="7" t="s">
        <v>13</v>
      </c>
      <c r="V229" s="12">
        <f>SUM(V225:V228,)</f>
        <v>5.9592186088527548</v>
      </c>
      <c r="W229" s="3"/>
    </row>
    <row r="230" spans="2:24" hidden="1">
      <c r="B230" s="4"/>
      <c r="G230" s="3"/>
      <c r="J230" s="4"/>
      <c r="O230" s="3"/>
      <c r="R230" s="4"/>
      <c r="W230" s="3"/>
    </row>
    <row r="231" spans="2:24" hidden="1">
      <c r="B231" s="2" t="s">
        <v>8</v>
      </c>
      <c r="G231" s="3"/>
      <c r="J231" s="2" t="s">
        <v>8</v>
      </c>
      <c r="O231" s="3"/>
      <c r="R231" s="2" t="s">
        <v>8</v>
      </c>
      <c r="W231" s="3"/>
    </row>
    <row r="232" spans="2:24" ht="18.75" hidden="1">
      <c r="B232" s="4"/>
      <c r="C232" t="s">
        <v>14</v>
      </c>
      <c r="F232" s="33">
        <v>0.13</v>
      </c>
      <c r="G232" s="40" t="s">
        <v>12</v>
      </c>
      <c r="H232" s="3"/>
      <c r="J232" s="4"/>
      <c r="K232" t="s">
        <v>14</v>
      </c>
      <c r="N232" s="33">
        <v>0.13</v>
      </c>
      <c r="O232" s="40" t="s">
        <v>12</v>
      </c>
      <c r="P232" s="3"/>
      <c r="R232" s="4"/>
      <c r="S232" t="s">
        <v>14</v>
      </c>
      <c r="V232" s="33">
        <v>0.13</v>
      </c>
      <c r="W232" s="40" t="s">
        <v>12</v>
      </c>
      <c r="X232" s="3"/>
    </row>
    <row r="233" spans="2:24" hidden="1">
      <c r="B233" s="4"/>
      <c r="F233" s="33"/>
      <c r="G233" s="3"/>
      <c r="H233" s="3"/>
      <c r="J233" s="4"/>
      <c r="N233" s="33"/>
      <c r="O233" s="3"/>
      <c r="P233" s="3"/>
      <c r="R233" s="4"/>
      <c r="V233" s="33"/>
      <c r="W233" s="3"/>
      <c r="X233" s="3"/>
    </row>
    <row r="234" spans="2:24" hidden="1">
      <c r="B234" s="2" t="s">
        <v>9</v>
      </c>
      <c r="F234" s="33"/>
      <c r="G234" s="3"/>
      <c r="H234" s="3"/>
      <c r="J234" s="2" t="s">
        <v>9</v>
      </c>
      <c r="N234" s="33"/>
      <c r="O234" s="3"/>
      <c r="P234" s="3"/>
      <c r="R234" s="2" t="s">
        <v>9</v>
      </c>
      <c r="V234" s="33"/>
      <c r="W234" s="3"/>
      <c r="X234" s="3"/>
    </row>
    <row r="235" spans="2:24" ht="18.75" hidden="1">
      <c r="B235" s="4"/>
      <c r="C235" t="s">
        <v>15</v>
      </c>
      <c r="F235" s="33">
        <v>0.04</v>
      </c>
      <c r="G235" s="40" t="s">
        <v>12</v>
      </c>
      <c r="H235" s="3"/>
      <c r="J235" s="4"/>
      <c r="K235" t="s">
        <v>15</v>
      </c>
      <c r="N235" s="33">
        <v>0.04</v>
      </c>
      <c r="O235" s="40" t="s">
        <v>12</v>
      </c>
      <c r="P235" s="3"/>
      <c r="R235" s="4"/>
      <c r="S235" t="s">
        <v>15</v>
      </c>
      <c r="V235" s="33">
        <v>0.04</v>
      </c>
      <c r="W235" s="40" t="s">
        <v>12</v>
      </c>
      <c r="X235" s="3"/>
    </row>
    <row r="236" spans="2:24" hidden="1">
      <c r="B236" s="4"/>
      <c r="G236" s="3"/>
      <c r="H236" s="3"/>
      <c r="J236" s="4"/>
      <c r="O236" s="3"/>
      <c r="P236" s="3"/>
      <c r="R236" s="4"/>
      <c r="W236" s="3"/>
      <c r="X236" s="3"/>
    </row>
    <row r="237" spans="2:24" hidden="1">
      <c r="B237" s="2" t="s">
        <v>10</v>
      </c>
      <c r="F237" s="33"/>
      <c r="G237" s="3"/>
      <c r="H237" s="3"/>
      <c r="J237" s="2" t="s">
        <v>10</v>
      </c>
      <c r="N237" s="33"/>
      <c r="O237" s="3"/>
      <c r="P237" s="3"/>
      <c r="R237" s="2" t="s">
        <v>10</v>
      </c>
      <c r="V237" s="33"/>
      <c r="W237" s="3"/>
      <c r="X237" s="3"/>
    </row>
    <row r="238" spans="2:24" ht="18.75" hidden="1">
      <c r="B238" s="4"/>
      <c r="C238" t="s">
        <v>16</v>
      </c>
      <c r="F238" s="33">
        <f>F229+F232+F235</f>
        <v>5.9133132720937587</v>
      </c>
      <c r="G238" s="40" t="s">
        <v>12</v>
      </c>
      <c r="H238" s="3"/>
      <c r="J238" s="4"/>
      <c r="K238" t="s">
        <v>16</v>
      </c>
      <c r="N238" s="33">
        <f>N229+N232+N235</f>
        <v>2.3792186088527547</v>
      </c>
      <c r="O238" s="40" t="s">
        <v>12</v>
      </c>
      <c r="P238" s="3"/>
      <c r="R238" s="4"/>
      <c r="S238" t="s">
        <v>16</v>
      </c>
      <c r="V238" s="33">
        <f>V229+V232+V235</f>
        <v>6.1292186088527547</v>
      </c>
      <c r="W238" s="40" t="s">
        <v>12</v>
      </c>
      <c r="X238" s="3"/>
    </row>
    <row r="239" spans="2:24">
      <c r="B239" s="4"/>
      <c r="F239" s="33"/>
      <c r="G239" s="3"/>
      <c r="J239" s="4"/>
      <c r="N239" s="33"/>
      <c r="O239" s="3"/>
      <c r="R239" s="4"/>
      <c r="V239" s="33"/>
      <c r="W239" s="3"/>
    </row>
    <row r="240" spans="2:24" ht="18.75">
      <c r="B240" s="2" t="s">
        <v>11</v>
      </c>
      <c r="E240" s="35" t="s">
        <v>17</v>
      </c>
      <c r="F240" s="14">
        <f>1/F238</f>
        <v>0.1691099310972112</v>
      </c>
      <c r="G240" s="41" t="s">
        <v>18</v>
      </c>
      <c r="J240" s="2" t="s">
        <v>11</v>
      </c>
      <c r="M240" s="35" t="s">
        <v>17</v>
      </c>
      <c r="N240" s="14">
        <f>1/N238</f>
        <v>0.42030606026664952</v>
      </c>
      <c r="O240" s="41" t="s">
        <v>18</v>
      </c>
      <c r="R240" s="2" t="s">
        <v>11</v>
      </c>
      <c r="U240" s="35" t="s">
        <v>17</v>
      </c>
      <c r="V240" s="14">
        <f>1/V238</f>
        <v>0.16315293413676699</v>
      </c>
      <c r="W240" s="41" t="s">
        <v>18</v>
      </c>
    </row>
    <row r="241" spans="2:22">
      <c r="B241" s="9"/>
      <c r="C241" s="10"/>
      <c r="D241" s="10"/>
      <c r="E241" s="36" t="s">
        <v>20</v>
      </c>
      <c r="F241" s="36">
        <v>0.2</v>
      </c>
      <c r="J241" s="9"/>
      <c r="K241" s="10"/>
      <c r="L241" s="10"/>
      <c r="M241" s="36" t="s">
        <v>20</v>
      </c>
      <c r="N241" s="36">
        <v>0.9</v>
      </c>
      <c r="R241" s="9"/>
      <c r="S241" s="10"/>
      <c r="T241" s="10"/>
      <c r="U241" s="36" t="s">
        <v>20</v>
      </c>
      <c r="V241" s="36">
        <v>0.2</v>
      </c>
    </row>
    <row r="243" spans="2:22" s="74" customFormat="1"/>
    <row r="244" spans="2:22" s="74" customFormat="1"/>
    <row r="245" spans="2:22" s="74" customFormat="1"/>
    <row r="247" spans="2:22" ht="17.25">
      <c r="B247" s="1" t="s">
        <v>98</v>
      </c>
      <c r="C247" s="61" t="s">
        <v>77</v>
      </c>
      <c r="D247" s="59"/>
      <c r="E247" s="59"/>
      <c r="F247" s="60"/>
      <c r="G247" s="1">
        <v>0.72</v>
      </c>
      <c r="H247" s="11" t="s">
        <v>18</v>
      </c>
      <c r="J247" s="1" t="s">
        <v>99</v>
      </c>
      <c r="K247" s="61" t="s">
        <v>41</v>
      </c>
      <c r="L247" s="59"/>
      <c r="M247" s="59"/>
      <c r="N247" s="60"/>
      <c r="O247" s="1">
        <v>0.72</v>
      </c>
      <c r="P247" s="11" t="s">
        <v>18</v>
      </c>
    </row>
    <row r="248" spans="2:22">
      <c r="B248" s="37"/>
      <c r="C248" s="38"/>
      <c r="D248" s="38"/>
      <c r="E248" s="38"/>
      <c r="F248" s="38"/>
      <c r="G248" s="39"/>
      <c r="J248" s="2"/>
      <c r="O248" s="3"/>
    </row>
    <row r="249" spans="2:22">
      <c r="B249" s="2" t="s">
        <v>0</v>
      </c>
      <c r="G249" s="3"/>
      <c r="J249" s="2" t="s">
        <v>0</v>
      </c>
      <c r="O249" s="3"/>
    </row>
    <row r="250" spans="2:22">
      <c r="B250" s="4"/>
      <c r="C250" s="5" t="s">
        <v>1</v>
      </c>
      <c r="D250" s="5" t="s">
        <v>2</v>
      </c>
      <c r="E250" s="5" t="s">
        <v>3</v>
      </c>
      <c r="F250" s="5" t="s">
        <v>4</v>
      </c>
      <c r="G250" s="3"/>
      <c r="J250" s="4"/>
      <c r="K250" s="5" t="s">
        <v>1</v>
      </c>
      <c r="L250" s="5" t="s">
        <v>2</v>
      </c>
      <c r="M250" s="5" t="s">
        <v>3</v>
      </c>
      <c r="N250" s="5" t="s">
        <v>4</v>
      </c>
      <c r="O250" s="3"/>
    </row>
    <row r="251" spans="2:22" ht="17.25">
      <c r="B251" s="4"/>
      <c r="C251" s="6" t="s">
        <v>5</v>
      </c>
      <c r="D251" s="6" t="s">
        <v>6</v>
      </c>
      <c r="E251" s="6" t="s">
        <v>7</v>
      </c>
      <c r="F251" s="6" t="s">
        <v>12</v>
      </c>
      <c r="G251" s="3"/>
      <c r="J251" s="4"/>
      <c r="K251" s="6" t="s">
        <v>5</v>
      </c>
      <c r="L251" s="6" t="s">
        <v>6</v>
      </c>
      <c r="M251" s="6" t="s">
        <v>7</v>
      </c>
      <c r="N251" s="6" t="s">
        <v>12</v>
      </c>
      <c r="O251" s="3"/>
    </row>
    <row r="252" spans="2:22">
      <c r="B252" s="4"/>
      <c r="C252" s="5" t="s">
        <v>31</v>
      </c>
      <c r="D252" s="12">
        <v>1.4999999999999999E-2</v>
      </c>
      <c r="E252" s="16">
        <v>0.82</v>
      </c>
      <c r="F252" s="12">
        <f>D252/E252</f>
        <v>1.8292682926829267E-2</v>
      </c>
      <c r="G252" s="3"/>
      <c r="J252" s="4"/>
      <c r="K252" s="5" t="s">
        <v>31</v>
      </c>
      <c r="L252" s="12">
        <v>1.4999999999999999E-2</v>
      </c>
      <c r="M252" s="16">
        <v>0.82</v>
      </c>
      <c r="N252" s="12">
        <f>L252/M252</f>
        <v>1.8292682926829267E-2</v>
      </c>
      <c r="O252" s="3"/>
    </row>
    <row r="253" spans="2:22">
      <c r="B253" s="4"/>
      <c r="C253" s="5" t="s">
        <v>22</v>
      </c>
      <c r="D253" s="12">
        <v>0.35</v>
      </c>
      <c r="E253" s="16">
        <v>0.77</v>
      </c>
      <c r="F253" s="12">
        <f t="shared" ref="F253:F254" si="21">D253/E253</f>
        <v>0.45454545454545453</v>
      </c>
      <c r="G253" s="3"/>
      <c r="J253" s="4"/>
      <c r="K253" s="5" t="s">
        <v>30</v>
      </c>
      <c r="L253" s="12">
        <v>0.25</v>
      </c>
      <c r="M253" s="16">
        <v>0.27</v>
      </c>
      <c r="N253" s="12">
        <f t="shared" ref="N253:N254" si="22">L253/M253</f>
        <v>0.92592592592592582</v>
      </c>
      <c r="O253" s="3"/>
    </row>
    <row r="254" spans="2:22">
      <c r="B254" s="4"/>
      <c r="C254" s="5" t="s">
        <v>42</v>
      </c>
      <c r="D254" s="12">
        <v>0.02</v>
      </c>
      <c r="E254" s="16">
        <v>0.04</v>
      </c>
      <c r="F254" s="12">
        <f t="shared" si="21"/>
        <v>0.5</v>
      </c>
      <c r="G254" s="3"/>
      <c r="J254" s="4"/>
      <c r="K254" s="5" t="s">
        <v>42</v>
      </c>
      <c r="L254" s="12">
        <v>0.1</v>
      </c>
      <c r="M254" s="16">
        <v>0.04</v>
      </c>
      <c r="N254" s="12">
        <f t="shared" si="22"/>
        <v>2.5</v>
      </c>
      <c r="O254" s="3"/>
    </row>
    <row r="255" spans="2:22">
      <c r="B255" s="4"/>
      <c r="C255" s="5" t="s">
        <v>31</v>
      </c>
      <c r="D255" s="12">
        <v>1.4999999999999999E-2</v>
      </c>
      <c r="E255" s="16">
        <v>0.82</v>
      </c>
      <c r="F255" s="12">
        <f>D255/E255</f>
        <v>1.8292682926829267E-2</v>
      </c>
      <c r="G255" s="3"/>
      <c r="J255" s="4"/>
      <c r="K255" s="5" t="s">
        <v>31</v>
      </c>
      <c r="L255" s="12">
        <v>1.4999999999999999E-2</v>
      </c>
      <c r="M255" s="16">
        <v>0.82</v>
      </c>
      <c r="N255" s="12">
        <f>L255/M255</f>
        <v>1.8292682926829267E-2</v>
      </c>
      <c r="O255" s="3"/>
    </row>
    <row r="256" spans="2:22" ht="18" hidden="1">
      <c r="B256" s="4"/>
      <c r="E256" s="7" t="s">
        <v>13</v>
      </c>
      <c r="F256" s="12">
        <f>SUM(F252:F254)</f>
        <v>0.97283813747228387</v>
      </c>
      <c r="G256" s="3"/>
      <c r="J256" s="4"/>
      <c r="M256" s="7" t="s">
        <v>13</v>
      </c>
      <c r="N256" s="12">
        <f>SUM(N252:N255)</f>
        <v>3.4625112917795842</v>
      </c>
      <c r="O256" s="3"/>
    </row>
    <row r="257" spans="2:15" hidden="1">
      <c r="B257" s="4"/>
      <c r="G257" s="3"/>
      <c r="J257" s="4"/>
      <c r="O257" s="3"/>
    </row>
    <row r="258" spans="2:15" hidden="1">
      <c r="B258" s="2" t="s">
        <v>8</v>
      </c>
      <c r="G258" s="3"/>
      <c r="J258" s="2" t="s">
        <v>8</v>
      </c>
      <c r="O258" s="3"/>
    </row>
    <row r="259" spans="2:15" ht="18.75" hidden="1">
      <c r="B259" s="4"/>
      <c r="C259" t="s">
        <v>14</v>
      </c>
      <c r="E259" s="13">
        <v>0.13</v>
      </c>
      <c r="F259" s="8" t="s">
        <v>12</v>
      </c>
      <c r="G259" s="3"/>
      <c r="J259" s="4"/>
      <c r="K259" t="s">
        <v>14</v>
      </c>
      <c r="M259" s="13">
        <v>0.13</v>
      </c>
      <c r="N259" s="8" t="s">
        <v>12</v>
      </c>
      <c r="O259" s="3"/>
    </row>
    <row r="260" spans="2:15" hidden="1">
      <c r="B260" s="4"/>
      <c r="E260" s="13"/>
      <c r="G260" s="3"/>
      <c r="J260" s="4"/>
      <c r="M260" s="13"/>
      <c r="O260" s="3"/>
    </row>
    <row r="261" spans="2:15" hidden="1">
      <c r="B261" s="2" t="s">
        <v>9</v>
      </c>
      <c r="E261" s="13"/>
      <c r="G261" s="3"/>
      <c r="J261" s="2" t="s">
        <v>9</v>
      </c>
      <c r="M261" s="13"/>
      <c r="O261" s="3"/>
    </row>
    <row r="262" spans="2:15" ht="18.75" hidden="1">
      <c r="B262" s="4"/>
      <c r="C262" t="s">
        <v>15</v>
      </c>
      <c r="E262" s="13">
        <v>0.13</v>
      </c>
      <c r="F262" s="8" t="s">
        <v>12</v>
      </c>
      <c r="G262" s="3"/>
      <c r="J262" s="4"/>
      <c r="K262" t="s">
        <v>15</v>
      </c>
      <c r="M262" s="13">
        <v>0.13</v>
      </c>
      <c r="N262" s="8" t="s">
        <v>12</v>
      </c>
      <c r="O262" s="3"/>
    </row>
    <row r="263" spans="2:15" hidden="1">
      <c r="B263" s="4"/>
      <c r="G263" s="3"/>
      <c r="J263" s="4"/>
      <c r="O263" s="3"/>
    </row>
    <row r="264" spans="2:15" hidden="1">
      <c r="B264" s="2" t="s">
        <v>10</v>
      </c>
      <c r="E264" s="13"/>
      <c r="G264" s="3"/>
      <c r="J264" s="2" t="s">
        <v>10</v>
      </c>
      <c r="M264" s="13"/>
      <c r="O264" s="3"/>
    </row>
    <row r="265" spans="2:15" ht="18.75" hidden="1">
      <c r="B265" s="4"/>
      <c r="C265" t="s">
        <v>16</v>
      </c>
      <c r="E265" s="13">
        <f>F256+E259+E262</f>
        <v>1.2328381374722839</v>
      </c>
      <c r="F265" s="8" t="s">
        <v>12</v>
      </c>
      <c r="G265" s="3"/>
      <c r="J265" s="4"/>
      <c r="K265" t="s">
        <v>16</v>
      </c>
      <c r="M265" s="13">
        <f>N256+M259+M262</f>
        <v>3.722511291779584</v>
      </c>
      <c r="N265" s="8" t="s">
        <v>12</v>
      </c>
      <c r="O265" s="3"/>
    </row>
    <row r="266" spans="2:15">
      <c r="B266" s="4"/>
      <c r="E266" s="13"/>
      <c r="G266" s="3"/>
      <c r="J266" s="4"/>
      <c r="M266" s="13"/>
      <c r="O266" s="3"/>
    </row>
    <row r="267" spans="2:15" ht="18">
      <c r="B267" s="2" t="s">
        <v>11</v>
      </c>
      <c r="E267" s="10" t="s">
        <v>17</v>
      </c>
      <c r="F267" s="14">
        <f>1/E265</f>
        <v>0.81113649035089297</v>
      </c>
      <c r="G267" s="52"/>
      <c r="J267" s="2" t="s">
        <v>11</v>
      </c>
      <c r="M267" s="13"/>
      <c r="O267" s="3"/>
    </row>
    <row r="268" spans="2:15" ht="18.75">
      <c r="B268" s="9"/>
      <c r="C268" s="10"/>
      <c r="D268" s="10"/>
      <c r="E268" s="15" t="s">
        <v>20</v>
      </c>
      <c r="F268" s="17">
        <v>1</v>
      </c>
      <c r="H268" s="18"/>
      <c r="J268" s="9"/>
      <c r="K268" s="10"/>
      <c r="L268" s="10"/>
      <c r="M268" s="10" t="s">
        <v>17</v>
      </c>
      <c r="N268" s="14">
        <f>1/M265</f>
        <v>0.26863585402905249</v>
      </c>
      <c r="O268" s="41" t="s">
        <v>18</v>
      </c>
    </row>
    <row r="269" spans="2:15">
      <c r="M269" s="15" t="s">
        <v>20</v>
      </c>
      <c r="N269" s="17">
        <v>0.3</v>
      </c>
    </row>
    <row r="271" spans="2:15" ht="17.25">
      <c r="B271" s="75" t="s">
        <v>105</v>
      </c>
      <c r="C271" s="61" t="s">
        <v>106</v>
      </c>
      <c r="D271" s="59"/>
      <c r="E271" s="59"/>
      <c r="F271" s="60"/>
      <c r="G271" s="75">
        <v>0.9</v>
      </c>
      <c r="H271" s="85" t="s">
        <v>18</v>
      </c>
    </row>
    <row r="272" spans="2:15">
      <c r="B272" s="76"/>
      <c r="C272" s="74"/>
      <c r="D272" s="74"/>
      <c r="E272" s="74"/>
      <c r="F272" s="74"/>
      <c r="G272" s="77"/>
      <c r="H272" s="74"/>
    </row>
    <row r="273" spans="2:8">
      <c r="B273" s="76" t="s">
        <v>0</v>
      </c>
      <c r="C273" s="74"/>
      <c r="D273" s="74"/>
      <c r="E273" s="74"/>
      <c r="F273" s="74"/>
      <c r="G273" s="77"/>
      <c r="H273" s="74"/>
    </row>
    <row r="274" spans="2:8">
      <c r="B274" s="78"/>
      <c r="C274" s="79" t="s">
        <v>1</v>
      </c>
      <c r="D274" s="79" t="s">
        <v>2</v>
      </c>
      <c r="E274" s="79" t="s">
        <v>3</v>
      </c>
      <c r="F274" s="79" t="s">
        <v>4</v>
      </c>
      <c r="G274" s="77"/>
      <c r="H274" s="74"/>
    </row>
    <row r="275" spans="2:8" ht="17.25">
      <c r="B275" s="78"/>
      <c r="C275" s="80" t="s">
        <v>5</v>
      </c>
      <c r="D275" s="80" t="s">
        <v>6</v>
      </c>
      <c r="E275" s="80" t="s">
        <v>7</v>
      </c>
      <c r="F275" s="80" t="s">
        <v>12</v>
      </c>
      <c r="G275" s="77"/>
      <c r="H275" s="74"/>
    </row>
    <row r="276" spans="2:8">
      <c r="B276" s="78"/>
      <c r="C276" s="79" t="s">
        <v>22</v>
      </c>
      <c r="D276" s="86">
        <v>0.73</v>
      </c>
      <c r="E276" s="90">
        <v>0.77</v>
      </c>
      <c r="F276" s="86">
        <f>D276/E276</f>
        <v>0.94805194805194803</v>
      </c>
      <c r="G276" s="77"/>
      <c r="H276" s="74"/>
    </row>
    <row r="277" spans="2:8">
      <c r="B277" s="78"/>
      <c r="C277" s="79" t="s">
        <v>107</v>
      </c>
      <c r="D277" s="71" t="s">
        <v>47</v>
      </c>
      <c r="E277" s="73"/>
      <c r="F277" s="72"/>
      <c r="G277" s="77"/>
      <c r="H277" s="74"/>
    </row>
    <row r="278" spans="2:8">
      <c r="B278" s="78"/>
      <c r="C278" s="79" t="s">
        <v>23</v>
      </c>
      <c r="D278" s="86">
        <v>0.02</v>
      </c>
      <c r="E278" s="90">
        <v>1</v>
      </c>
      <c r="F278" s="86">
        <f t="shared" ref="F278:F279" si="23">D278/E278</f>
        <v>0.02</v>
      </c>
      <c r="G278" s="77"/>
      <c r="H278" s="74"/>
    </row>
    <row r="279" spans="2:8">
      <c r="B279" s="78"/>
      <c r="C279" s="79" t="s">
        <v>21</v>
      </c>
      <c r="D279" s="86">
        <v>0.02</v>
      </c>
      <c r="E279" s="90">
        <v>1.05</v>
      </c>
      <c r="F279" s="86">
        <f t="shared" si="23"/>
        <v>1.9047619047619046E-2</v>
      </c>
      <c r="G279" s="77"/>
      <c r="H279" s="74"/>
    </row>
    <row r="280" spans="2:8" ht="18" hidden="1">
      <c r="B280" s="78"/>
      <c r="C280" s="74"/>
      <c r="D280" s="74"/>
      <c r="E280" s="81" t="s">
        <v>13</v>
      </c>
      <c r="F280" s="86">
        <f>SUM(F276,F278:F279)</f>
        <v>0.98709956709956714</v>
      </c>
      <c r="G280" s="77"/>
      <c r="H280" s="74"/>
    </row>
    <row r="281" spans="2:8" hidden="1">
      <c r="B281" s="78"/>
      <c r="C281" s="74"/>
      <c r="D281" s="74"/>
      <c r="E281" s="74"/>
      <c r="F281" s="74"/>
      <c r="G281" s="77"/>
      <c r="H281" s="74"/>
    </row>
    <row r="282" spans="2:8" hidden="1">
      <c r="B282" s="76" t="s">
        <v>8</v>
      </c>
      <c r="C282" s="74"/>
      <c r="D282" s="74"/>
      <c r="E282" s="74"/>
      <c r="F282" s="74"/>
      <c r="G282" s="77"/>
      <c r="H282" s="74"/>
    </row>
    <row r="283" spans="2:8" ht="18.75" hidden="1">
      <c r="B283" s="78"/>
      <c r="C283" s="74" t="s">
        <v>14</v>
      </c>
      <c r="D283" s="74"/>
      <c r="E283" s="87">
        <v>0.13</v>
      </c>
      <c r="F283" s="82" t="s">
        <v>12</v>
      </c>
      <c r="G283" s="77"/>
      <c r="H283" s="74"/>
    </row>
    <row r="284" spans="2:8" hidden="1">
      <c r="B284" s="78"/>
      <c r="C284" s="74"/>
      <c r="D284" s="74"/>
      <c r="E284" s="87"/>
      <c r="F284" s="74"/>
      <c r="G284" s="77"/>
      <c r="H284" s="74"/>
    </row>
    <row r="285" spans="2:8" hidden="1">
      <c r="B285" s="76" t="s">
        <v>9</v>
      </c>
      <c r="C285" s="74"/>
      <c r="D285" s="74"/>
      <c r="E285" s="87"/>
      <c r="F285" s="74"/>
      <c r="G285" s="77"/>
      <c r="H285" s="74"/>
    </row>
    <row r="286" spans="2:8" ht="18.75" hidden="1">
      <c r="B286" s="78"/>
      <c r="C286" s="74" t="s">
        <v>15</v>
      </c>
      <c r="D286" s="87"/>
      <c r="E286" s="87">
        <v>0</v>
      </c>
      <c r="F286" s="82" t="s">
        <v>12</v>
      </c>
      <c r="G286" s="77"/>
      <c r="H286" s="74"/>
    </row>
    <row r="287" spans="2:8" hidden="1">
      <c r="B287" s="78"/>
      <c r="C287" s="74"/>
      <c r="D287" s="74"/>
      <c r="E287" s="87"/>
      <c r="F287" s="74"/>
      <c r="G287" s="77"/>
      <c r="H287" s="74"/>
    </row>
    <row r="288" spans="2:8" hidden="1">
      <c r="B288" s="76" t="s">
        <v>10</v>
      </c>
      <c r="C288" s="74"/>
      <c r="D288" s="74"/>
      <c r="E288" s="87"/>
      <c r="F288" s="74"/>
      <c r="G288" s="77"/>
      <c r="H288" s="74"/>
    </row>
    <row r="289" spans="2:8" ht="18.75" hidden="1">
      <c r="B289" s="78"/>
      <c r="C289" s="74" t="s">
        <v>16</v>
      </c>
      <c r="D289" s="74"/>
      <c r="E289" s="87">
        <f>E283+F280</f>
        <v>1.1170995670995671</v>
      </c>
      <c r="F289" s="82" t="s">
        <v>12</v>
      </c>
      <c r="G289" s="77"/>
      <c r="H289" s="74"/>
    </row>
    <row r="290" spans="2:8">
      <c r="B290" s="78"/>
      <c r="C290" s="74"/>
      <c r="D290" s="74"/>
      <c r="E290" s="87"/>
      <c r="F290" s="74"/>
      <c r="G290" s="77"/>
      <c r="H290" s="74"/>
    </row>
    <row r="291" spans="2:8" ht="18.75">
      <c r="B291" s="76" t="s">
        <v>11</v>
      </c>
      <c r="C291" s="92"/>
      <c r="D291" s="92"/>
      <c r="E291" s="84" t="s">
        <v>17</v>
      </c>
      <c r="F291" s="88">
        <f>1/E289</f>
        <v>0.89517535361364076</v>
      </c>
      <c r="G291" s="41" t="s">
        <v>18</v>
      </c>
      <c r="H291" s="74"/>
    </row>
    <row r="292" spans="2:8">
      <c r="B292" s="83"/>
      <c r="C292" s="84"/>
      <c r="D292" s="84"/>
      <c r="E292" s="89" t="s">
        <v>20</v>
      </c>
      <c r="F292" s="89" t="s">
        <v>81</v>
      </c>
      <c r="H292" s="74"/>
    </row>
    <row r="295" spans="2:8" ht="17.25">
      <c r="B295" s="75" t="s">
        <v>108</v>
      </c>
      <c r="C295" s="61" t="s">
        <v>109</v>
      </c>
      <c r="D295" s="59"/>
      <c r="E295" s="59"/>
      <c r="F295" s="60"/>
      <c r="G295" s="75">
        <v>0.48</v>
      </c>
      <c r="H295" s="85" t="s">
        <v>18</v>
      </c>
    </row>
    <row r="296" spans="2:8">
      <c r="B296" s="76"/>
      <c r="C296" s="74"/>
      <c r="D296" s="74"/>
      <c r="E296" s="74"/>
      <c r="F296" s="74"/>
      <c r="G296" s="77"/>
      <c r="H296" s="74"/>
    </row>
    <row r="297" spans="2:8">
      <c r="B297" s="76" t="s">
        <v>0</v>
      </c>
      <c r="C297" s="74"/>
      <c r="D297" s="74"/>
      <c r="E297" s="74"/>
      <c r="F297" s="74"/>
      <c r="G297" s="77"/>
      <c r="H297" s="74"/>
    </row>
    <row r="298" spans="2:8">
      <c r="B298" s="78"/>
      <c r="C298" s="79" t="s">
        <v>1</v>
      </c>
      <c r="D298" s="79" t="s">
        <v>2</v>
      </c>
      <c r="E298" s="79" t="s">
        <v>3</v>
      </c>
      <c r="F298" s="79" t="s">
        <v>4</v>
      </c>
      <c r="G298" s="77"/>
      <c r="H298" s="74"/>
    </row>
    <row r="299" spans="2:8" ht="17.25">
      <c r="B299" s="78"/>
      <c r="C299" s="80" t="s">
        <v>5</v>
      </c>
      <c r="D299" s="80" t="s">
        <v>6</v>
      </c>
      <c r="E299" s="80" t="s">
        <v>7</v>
      </c>
      <c r="F299" s="80" t="s">
        <v>12</v>
      </c>
      <c r="G299" s="77"/>
      <c r="H299" s="74"/>
    </row>
    <row r="300" spans="2:8">
      <c r="B300" s="78"/>
      <c r="C300" s="79" t="s">
        <v>110</v>
      </c>
      <c r="D300" s="86">
        <v>0.03</v>
      </c>
      <c r="E300" s="90">
        <v>3.7999999999999999E-2</v>
      </c>
      <c r="F300" s="86">
        <f>D300/E300</f>
        <v>0.78947368421052633</v>
      </c>
      <c r="G300" s="77"/>
      <c r="H300" s="74"/>
    </row>
    <row r="301" spans="2:8">
      <c r="B301" s="78"/>
      <c r="C301" s="79" t="s">
        <v>107</v>
      </c>
      <c r="D301" s="69" t="s">
        <v>47</v>
      </c>
      <c r="E301" s="70"/>
      <c r="F301" s="91"/>
      <c r="G301" s="77"/>
      <c r="H301" s="74"/>
    </row>
    <row r="302" spans="2:8">
      <c r="B302" s="78"/>
      <c r="C302" s="79" t="s">
        <v>22</v>
      </c>
      <c r="D302" s="86">
        <v>0.73</v>
      </c>
      <c r="E302" s="90">
        <v>0.77</v>
      </c>
      <c r="F302" s="86">
        <f>D302/E302</f>
        <v>0.94805194805194803</v>
      </c>
      <c r="G302" s="77"/>
    </row>
    <row r="303" spans="2:8">
      <c r="B303" s="78"/>
      <c r="C303" s="79" t="s">
        <v>107</v>
      </c>
      <c r="D303" s="69" t="s">
        <v>47</v>
      </c>
      <c r="E303" s="70"/>
      <c r="F303" s="91"/>
      <c r="G303" s="77"/>
    </row>
    <row r="304" spans="2:8">
      <c r="B304" s="78"/>
      <c r="C304" s="79" t="s">
        <v>23</v>
      </c>
      <c r="D304" s="86">
        <v>0.02</v>
      </c>
      <c r="E304" s="90">
        <v>1</v>
      </c>
      <c r="F304" s="86">
        <f t="shared" ref="F304:F305" si="24">D304/E304</f>
        <v>0.02</v>
      </c>
      <c r="G304" s="77"/>
    </row>
    <row r="305" spans="2:7">
      <c r="B305" s="78"/>
      <c r="C305" s="79" t="s">
        <v>21</v>
      </c>
      <c r="D305" s="86">
        <v>0.02</v>
      </c>
      <c r="E305" s="90">
        <v>1.05</v>
      </c>
      <c r="F305" s="86">
        <f t="shared" si="24"/>
        <v>1.9047619047619046E-2</v>
      </c>
      <c r="G305" s="77"/>
    </row>
    <row r="306" spans="2:7" ht="18" hidden="1">
      <c r="B306" s="78"/>
      <c r="C306" s="74"/>
      <c r="D306" s="74"/>
      <c r="E306" s="81" t="s">
        <v>13</v>
      </c>
      <c r="F306" s="86">
        <f>SUM(F300,F302,F304:F305)</f>
        <v>1.7765732513100934</v>
      </c>
      <c r="G306" s="77"/>
    </row>
    <row r="307" spans="2:7" hidden="1">
      <c r="B307" s="78"/>
      <c r="C307" s="74"/>
      <c r="D307" s="74"/>
      <c r="E307" s="74"/>
      <c r="F307" s="74"/>
      <c r="G307" s="77"/>
    </row>
    <row r="308" spans="2:7" hidden="1">
      <c r="B308" s="76" t="s">
        <v>8</v>
      </c>
      <c r="C308" s="74"/>
      <c r="D308" s="74"/>
      <c r="E308" s="74"/>
      <c r="F308" s="74"/>
      <c r="G308" s="77"/>
    </row>
    <row r="309" spans="2:7" ht="18.75" hidden="1">
      <c r="B309" s="78"/>
      <c r="C309" s="74" t="s">
        <v>14</v>
      </c>
      <c r="D309" s="74"/>
      <c r="E309" s="87">
        <v>0.13</v>
      </c>
      <c r="F309" s="82" t="s">
        <v>12</v>
      </c>
      <c r="G309" s="77"/>
    </row>
    <row r="310" spans="2:7" hidden="1">
      <c r="B310" s="78"/>
      <c r="C310" s="74"/>
      <c r="D310" s="74"/>
      <c r="E310" s="87"/>
      <c r="F310" s="74"/>
      <c r="G310" s="77"/>
    </row>
    <row r="311" spans="2:7" hidden="1">
      <c r="B311" s="76" t="s">
        <v>9</v>
      </c>
      <c r="C311" s="74"/>
      <c r="D311" s="74"/>
      <c r="E311" s="87"/>
      <c r="F311" s="74"/>
      <c r="G311" s="77"/>
    </row>
    <row r="312" spans="2:7" ht="18.75" hidden="1">
      <c r="B312" s="78"/>
      <c r="C312" s="74" t="s">
        <v>15</v>
      </c>
      <c r="D312" s="87"/>
      <c r="E312" s="87">
        <v>0</v>
      </c>
      <c r="F312" s="82" t="s">
        <v>12</v>
      </c>
      <c r="G312" s="77"/>
    </row>
    <row r="313" spans="2:7" hidden="1">
      <c r="B313" s="78"/>
      <c r="C313" s="74"/>
      <c r="D313" s="74"/>
      <c r="E313" s="87"/>
      <c r="F313" s="74"/>
      <c r="G313" s="77"/>
    </row>
    <row r="314" spans="2:7" hidden="1">
      <c r="B314" s="76" t="s">
        <v>10</v>
      </c>
      <c r="C314" s="74"/>
      <c r="D314" s="74"/>
      <c r="E314" s="87"/>
      <c r="F314" s="74"/>
      <c r="G314" s="77"/>
    </row>
    <row r="315" spans="2:7" ht="18.75" hidden="1">
      <c r="B315" s="78"/>
      <c r="C315" s="74" t="s">
        <v>16</v>
      </c>
      <c r="D315" s="74"/>
      <c r="E315" s="87">
        <f>E309+F306</f>
        <v>1.9065732513100935</v>
      </c>
      <c r="F315" s="82" t="s">
        <v>12</v>
      </c>
      <c r="G315" s="77"/>
    </row>
    <row r="316" spans="2:7">
      <c r="B316" s="78"/>
      <c r="C316" s="74"/>
      <c r="D316" s="74"/>
      <c r="E316" s="87"/>
      <c r="F316" s="74"/>
      <c r="G316" s="77"/>
    </row>
    <row r="317" spans="2:7" ht="18.75">
      <c r="B317" s="76" t="s">
        <v>11</v>
      </c>
      <c r="C317" s="74"/>
      <c r="D317" s="74"/>
      <c r="E317" s="84" t="s">
        <v>17</v>
      </c>
      <c r="F317" s="88">
        <f>1/E315</f>
        <v>0.52450122192412718</v>
      </c>
      <c r="G317" s="41" t="s">
        <v>18</v>
      </c>
    </row>
    <row r="318" spans="2:7">
      <c r="B318" s="83"/>
      <c r="C318" s="84"/>
      <c r="D318" s="93"/>
      <c r="E318" s="89" t="s">
        <v>20</v>
      </c>
      <c r="F318" s="89" t="s">
        <v>81</v>
      </c>
    </row>
  </sheetData>
  <mergeCells count="38">
    <mergeCell ref="C271:F271"/>
    <mergeCell ref="D277:F277"/>
    <mergeCell ref="C295:F295"/>
    <mergeCell ref="D303:F303"/>
    <mergeCell ref="D301:F301"/>
    <mergeCell ref="K2:N2"/>
    <mergeCell ref="L9:N9"/>
    <mergeCell ref="D35:F35"/>
    <mergeCell ref="K28:N28"/>
    <mergeCell ref="L35:N35"/>
    <mergeCell ref="C2:F2"/>
    <mergeCell ref="D9:F9"/>
    <mergeCell ref="C28:F28"/>
    <mergeCell ref="C56:F56"/>
    <mergeCell ref="D63:F63"/>
    <mergeCell ref="S86:V86"/>
    <mergeCell ref="C86:F86"/>
    <mergeCell ref="K86:N86"/>
    <mergeCell ref="D125:F125"/>
    <mergeCell ref="D126:F126"/>
    <mergeCell ref="D130:F130"/>
    <mergeCell ref="K117:N117"/>
    <mergeCell ref="L125:N125"/>
    <mergeCell ref="L126:N126"/>
    <mergeCell ref="L129:N129"/>
    <mergeCell ref="C117:F117"/>
    <mergeCell ref="S174:V174"/>
    <mergeCell ref="C197:F197"/>
    <mergeCell ref="C247:F247"/>
    <mergeCell ref="K247:N247"/>
    <mergeCell ref="AT149:AW149"/>
    <mergeCell ref="K174:N174"/>
    <mergeCell ref="C220:F220"/>
    <mergeCell ref="K220:N220"/>
    <mergeCell ref="S220:V220"/>
    <mergeCell ref="C174:F174"/>
    <mergeCell ref="AT199:AW199"/>
    <mergeCell ref="C149:F149"/>
  </mergeCells>
  <pageMargins left="0.7" right="0.7" top="0.75" bottom="0.75" header="0.3" footer="0.3"/>
  <pageSetup paperSize="8" scale="65" fitToHeight="0" orientation="landscape" r:id="rId1"/>
  <headerFooter>
    <oddHeader>&amp;F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stropy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Woziwoda</cp:lastModifiedBy>
  <cp:lastPrinted>2023-10-24T09:53:21Z</cp:lastPrinted>
  <dcterms:created xsi:type="dcterms:W3CDTF">2022-05-18T07:21:35Z</dcterms:created>
  <dcterms:modified xsi:type="dcterms:W3CDTF">2023-10-24T09:53:26Z</dcterms:modified>
</cp:coreProperties>
</file>